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firstSheet="1" activeTab="1"/>
  </bookViews>
  <sheets>
    <sheet name="Alumbrado Gas de Sodio" sheetId="1" state="hidden" r:id="rId1"/>
    <sheet name="Hoja 1" sheetId="2" r:id="rId2"/>
    <sheet name="Peatonal 5 columnas" sheetId="3" state="hidden" r:id="rId3"/>
    <sheet name="Peatonal 10 columnas" sheetId="4" state="hidden" r:id="rId4"/>
    <sheet name="Gas" sheetId="5" state="hidden" r:id="rId5"/>
  </sheets>
  <definedNames>
    <definedName name="_xlnm.Print_Area" localSheetId="0">'Alumbrado Gas de Sodio'!$A$1:$E$52</definedName>
    <definedName name="_xlnm.Print_Area" localSheetId="4">'Gas'!$A$1:$E$52</definedName>
    <definedName name="_xlnm.Print_Area" localSheetId="1">'Hoja 1'!$A$1:$E$21</definedName>
    <definedName name="_xlnm.Print_Area" localSheetId="3">'Peatonal 10 columnas'!$A$1:$E$68</definedName>
    <definedName name="_xlnm.Print_Area" localSheetId="2">'Peatonal 5 columnas'!$A$1:$E$68</definedName>
    <definedName name="DOL">#REF!</definedName>
    <definedName name="GAS">#REF!</definedName>
    <definedName name="INT">#REF!</definedName>
    <definedName name="LUB">#REF!</definedName>
    <definedName name="REP">#REF!</definedName>
    <definedName name="USA">#REF!</definedName>
    <definedName name="VAR">#REF!</definedName>
    <definedName name="VIU">#REF!</definedName>
  </definedNames>
  <calcPr fullCalcOnLoad="1"/>
</workbook>
</file>

<file path=xl/sharedStrings.xml><?xml version="1.0" encoding="utf-8"?>
<sst xmlns="http://schemas.openxmlformats.org/spreadsheetml/2006/main" count="390" uniqueCount="141">
  <si>
    <t>ALUMBRADO A GAS DE SODIO</t>
  </si>
  <si>
    <t>ALUMBRADO PEATONAL 5 COLUMNAS</t>
  </si>
  <si>
    <t>ALUMBRADO PEATONAL 10 COLUMNAS</t>
  </si>
  <si>
    <t>Descripción</t>
  </si>
  <si>
    <t>Unidad</t>
  </si>
  <si>
    <t>Cantidad</t>
  </si>
  <si>
    <t>Precio Unitario</t>
  </si>
  <si>
    <t>Precio Total</t>
  </si>
  <si>
    <t>Columna</t>
  </si>
  <si>
    <t>Fusible aéreo</t>
  </si>
  <si>
    <t>Chapa de retención MN-87</t>
  </si>
  <si>
    <t>Bloquete HG 1/2"x50 MN-1101</t>
  </si>
  <si>
    <t>Base HºSº</t>
  </si>
  <si>
    <t>Mano de obra</t>
  </si>
  <si>
    <t>Total</t>
  </si>
  <si>
    <t>unidad</t>
  </si>
  <si>
    <t>metro</t>
  </si>
  <si>
    <t>Costo por metro</t>
  </si>
  <si>
    <t>Costo por metro cuando se retira columna</t>
  </si>
  <si>
    <t>Tabaquera</t>
  </si>
  <si>
    <t>Cable subterráneo</t>
  </si>
  <si>
    <t>Cable desnudo</t>
  </si>
  <si>
    <t>Precinto</t>
  </si>
  <si>
    <t>Bornera flexible</t>
  </si>
  <si>
    <t>Cinta aisladora</t>
  </si>
  <si>
    <t>Caño PVC</t>
  </si>
  <si>
    <t>Curva PVC</t>
  </si>
  <si>
    <t>Caño HG 3/4"</t>
  </si>
  <si>
    <t>Reparación vereda</t>
  </si>
  <si>
    <t>Cable preensamblado</t>
  </si>
  <si>
    <t>Pintura y  thinner</t>
  </si>
  <si>
    <t>litro</t>
  </si>
  <si>
    <t>Tubo 89 mm</t>
  </si>
  <si>
    <t>Tubo 114 mm</t>
  </si>
  <si>
    <t>Tubo 76 mm</t>
  </si>
  <si>
    <t>Tubo 60 mm</t>
  </si>
  <si>
    <t>Tapa chapa</t>
  </si>
  <si>
    <t>gl</t>
  </si>
  <si>
    <t>hs</t>
  </si>
  <si>
    <t>Pinza de retención DP1P</t>
  </si>
  <si>
    <t>Cabezal armado completo</t>
  </si>
  <si>
    <t>kg</t>
  </si>
  <si>
    <t>Electrodos</t>
  </si>
  <si>
    <t>Nafta para limpieza</t>
  </si>
  <si>
    <t>Otros menores</t>
  </si>
  <si>
    <t>Discos de corte y desbaste</t>
  </si>
  <si>
    <t>Cable AD MN-100 d=6 mm</t>
  </si>
  <si>
    <t>Fleje AºIº 3/4"</t>
  </si>
  <si>
    <t>Hebilla para fleje</t>
  </si>
  <si>
    <t>diametro</t>
  </si>
  <si>
    <t>longitud</t>
  </si>
  <si>
    <t>espesor</t>
  </si>
  <si>
    <t>kg/m</t>
  </si>
  <si>
    <t>tapa</t>
  </si>
  <si>
    <t>superficie</t>
  </si>
  <si>
    <t>litros</t>
  </si>
  <si>
    <t>soldador</t>
  </si>
  <si>
    <t>amolador</t>
  </si>
  <si>
    <t>ayudante</t>
  </si>
  <si>
    <t>$/h</t>
  </si>
  <si>
    <t>Mano de obra armado y montaje</t>
  </si>
  <si>
    <t>Mano de obra fabricación y pintado</t>
  </si>
  <si>
    <t>cat 1</t>
  </si>
  <si>
    <t>cat 5</t>
  </si>
  <si>
    <t>cat 8</t>
  </si>
  <si>
    <t>Farola completa armada</t>
  </si>
  <si>
    <t>Jabalina 3/8" con morseto</t>
  </si>
  <si>
    <t>Arandela</t>
  </si>
  <si>
    <t>Tapa fusiblera</t>
  </si>
  <si>
    <t>arandela</t>
  </si>
  <si>
    <t>Costo total</t>
  </si>
  <si>
    <t>Mano de obra de retiro</t>
  </si>
  <si>
    <t>Equipo para retiro</t>
  </si>
  <si>
    <t xml:space="preserve">Costo </t>
  </si>
  <si>
    <t>Valor anterior</t>
  </si>
  <si>
    <t>% aumento</t>
  </si>
  <si>
    <t>cat 2</t>
  </si>
  <si>
    <t>cat 4</t>
  </si>
  <si>
    <t>4 horas cuadrilla por columna</t>
  </si>
  <si>
    <t>Nuevo</t>
  </si>
  <si>
    <t>Anterior</t>
  </si>
  <si>
    <t>c/retiro</t>
  </si>
  <si>
    <t>obra nueva</t>
  </si>
  <si>
    <t>5 días cuadrilla</t>
  </si>
  <si>
    <t>Mano de obra zanjeo</t>
  </si>
  <si>
    <t>6 días cuadrilla</t>
  </si>
  <si>
    <t>GAS</t>
  </si>
  <si>
    <t>Malla de advertencia</t>
  </si>
  <si>
    <t>d50</t>
  </si>
  <si>
    <t>d90</t>
  </si>
  <si>
    <t>d63</t>
  </si>
  <si>
    <t>t90</t>
  </si>
  <si>
    <t>t63</t>
  </si>
  <si>
    <t>90x63</t>
  </si>
  <si>
    <t>63x50</t>
  </si>
  <si>
    <t>tapa 90</t>
  </si>
  <si>
    <t>tapa 63</t>
  </si>
  <si>
    <t>cupla 50</t>
  </si>
  <si>
    <t>cupla 63</t>
  </si>
  <si>
    <t>cupla 90</t>
  </si>
  <si>
    <t>Juego de vainas</t>
  </si>
  <si>
    <t>Tapón macho 3/4"</t>
  </si>
  <si>
    <t>Válvula esférica bronce 3/4" gas</t>
  </si>
  <si>
    <t>Gripper</t>
  </si>
  <si>
    <t>Toma de servicio 50 x 25</t>
  </si>
  <si>
    <t>Toma de servicio 63 x 25</t>
  </si>
  <si>
    <t>Prueba hidráulica</t>
  </si>
  <si>
    <t>Roturas</t>
  </si>
  <si>
    <t>Seguros</t>
  </si>
  <si>
    <t>Examen fusionista</t>
  </si>
  <si>
    <t>Matrícula empresa</t>
  </si>
  <si>
    <t>,</t>
  </si>
  <si>
    <t>Grúa (2 horas)</t>
  </si>
  <si>
    <t>Camión volcador</t>
  </si>
  <si>
    <t>Mano de obra fusionista</t>
  </si>
  <si>
    <t>Grúa</t>
  </si>
  <si>
    <t>Subtotal</t>
  </si>
  <si>
    <t>Incobrabilidad</t>
  </si>
  <si>
    <t>Contribución marginal</t>
  </si>
  <si>
    <t>Inflación materiales</t>
  </si>
  <si>
    <t>Inflación mano de obra</t>
  </si>
  <si>
    <t>Inflación equipo</t>
  </si>
  <si>
    <t>Seguridad e higiene, médico, etc</t>
  </si>
  <si>
    <t>Inflación general</t>
  </si>
  <si>
    <t>1.5 columna nueva</t>
  </si>
  <si>
    <t>Cable preensamblado 2 x 4 mm2</t>
  </si>
  <si>
    <t>Bornera divisible 10 mm2</t>
  </si>
  <si>
    <t>tira</t>
  </si>
  <si>
    <t>Cable subterráneo 2 x 4 mm2</t>
  </si>
  <si>
    <t>Cable desnudo 10 mm2</t>
  </si>
  <si>
    <t>Terminal estañado 10 mm2 x 1/4"</t>
  </si>
  <si>
    <t>Curva PVC 2"</t>
  </si>
  <si>
    <t>Precinto 400 mm</t>
  </si>
  <si>
    <t>rollo</t>
  </si>
  <si>
    <t>Caño HG liviano 1" x 3 m</t>
  </si>
  <si>
    <t>Hebilla para fleje 3/4"</t>
  </si>
  <si>
    <t>Tabaquera  frontal TEA J-15F</t>
  </si>
  <si>
    <t>Pinza de retención Bronal DP1P</t>
  </si>
  <si>
    <t>Chapa abrazadera para PAT NC3</t>
  </si>
  <si>
    <t>PLANILLA DE COTIZACION</t>
  </si>
  <si>
    <t>Marca Cotizada</t>
  </si>
</sst>
</file>

<file path=xl/styles.xml><?xml version="1.0" encoding="utf-8"?>
<styleSheet xmlns="http://schemas.openxmlformats.org/spreadsheetml/2006/main">
  <numFmts count="3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$&quot;\ #,##0;\-&quot;$&quot;\ #,##0"/>
    <numFmt numFmtId="167" formatCode="&quot;$&quot;\ #,##0;[Red]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&quot;$&quot;\ * #,##0.00_-;\-&quot;$&quot;\ * #,##0.00_-;_-&quot;$&quot;\ 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\ &quot;$&quot;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$&quot;\ #,##0.00"/>
    <numFmt numFmtId="188" formatCode="0.000000000"/>
    <numFmt numFmtId="189" formatCode="0.0000000000"/>
    <numFmt numFmtId="190" formatCode="0.00000000000"/>
    <numFmt numFmtId="191" formatCode="0.00000000"/>
    <numFmt numFmtId="192" formatCode="0_)"/>
    <numFmt numFmtId="193" formatCode="0.0_)"/>
    <numFmt numFmtId="194" formatCode="&quot;$&quot;\ 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vertical="center" wrapText="1"/>
    </xf>
    <xf numFmtId="180" fontId="0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9" fontId="3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0" xfId="0" applyFont="1" applyFill="1" applyAlignment="1">
      <alignment/>
    </xf>
    <xf numFmtId="180" fontId="36" fillId="33" borderId="11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 indent="2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36" fillId="0" borderId="12" xfId="0" applyNumberFormat="1" applyFont="1" applyFill="1" applyBorder="1" applyAlignment="1">
      <alignment/>
    </xf>
    <xf numFmtId="180" fontId="36" fillId="0" borderId="0" xfId="0" applyNumberFormat="1" applyFont="1" applyFill="1" applyBorder="1" applyAlignment="1">
      <alignment/>
    </xf>
    <xf numFmtId="180" fontId="36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34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0" fillId="34" borderId="10" xfId="0" applyFont="1" applyFill="1" applyBorder="1" applyAlignment="1">
      <alignment/>
    </xf>
    <xf numFmtId="180" fontId="36" fillId="0" borderId="0" xfId="0" applyNumberFormat="1" applyFont="1" applyAlignment="1">
      <alignment/>
    </xf>
    <xf numFmtId="9" fontId="36" fillId="0" borderId="0" xfId="0" applyNumberFormat="1" applyFont="1" applyAlignment="1">
      <alignment/>
    </xf>
    <xf numFmtId="10" fontId="36" fillId="0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180" fontId="0" fillId="0" borderId="10" xfId="0" applyNumberFormat="1" applyBorder="1" applyAlignment="1">
      <alignment/>
    </xf>
    <xf numFmtId="180" fontId="19" fillId="0" borderId="1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80" fontId="36" fillId="0" borderId="0" xfId="0" applyNumberFormat="1" applyFont="1" applyFill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22">
      <selection activeCell="E51" sqref="E51"/>
    </sheetView>
  </sheetViews>
  <sheetFormatPr defaultColWidth="11.421875" defaultRowHeight="15"/>
  <cols>
    <col min="1" max="1" width="37.28125" style="0" bestFit="1" customWidth="1"/>
    <col min="5" max="5" width="11.421875" style="1" customWidth="1"/>
  </cols>
  <sheetData>
    <row r="1" ht="15">
      <c r="A1" s="2" t="s">
        <v>0</v>
      </c>
    </row>
    <row r="2" ht="15">
      <c r="A2" s="2"/>
    </row>
    <row r="3" spans="1:5" s="6" customFormat="1" ht="30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pans="1:6" ht="15">
      <c r="A4" s="10" t="s">
        <v>8</v>
      </c>
      <c r="B4" s="14" t="s">
        <v>15</v>
      </c>
      <c r="C4" s="10">
        <v>1</v>
      </c>
      <c r="D4" s="11">
        <f>SUMPRODUCT(C5:C15,D5:D15)</f>
        <v>0</v>
      </c>
      <c r="E4" s="11">
        <f>+D4*C4</f>
        <v>0</v>
      </c>
      <c r="F4" s="3"/>
    </row>
    <row r="5" spans="1:12" ht="15">
      <c r="A5" s="19" t="s">
        <v>33</v>
      </c>
      <c r="B5" s="14" t="s">
        <v>15</v>
      </c>
      <c r="C5" s="10">
        <v>0.5</v>
      </c>
      <c r="D5" s="25"/>
      <c r="E5" s="11"/>
      <c r="F5" s="3"/>
      <c r="G5" s="20" t="s">
        <v>49</v>
      </c>
      <c r="H5" s="20" t="s">
        <v>51</v>
      </c>
      <c r="I5" s="20" t="s">
        <v>50</v>
      </c>
      <c r="J5" s="20" t="s">
        <v>52</v>
      </c>
      <c r="K5" s="20" t="s">
        <v>41</v>
      </c>
      <c r="L5" s="20" t="s">
        <v>54</v>
      </c>
    </row>
    <row r="6" spans="1:12" ht="15">
      <c r="A6" s="19" t="s">
        <v>32</v>
      </c>
      <c r="B6" s="14" t="s">
        <v>15</v>
      </c>
      <c r="C6" s="18">
        <f>0.5+0.25/6.4</f>
        <v>0.5390625</v>
      </c>
      <c r="D6" s="25"/>
      <c r="E6" s="11"/>
      <c r="F6" s="3"/>
      <c r="G6">
        <v>76</v>
      </c>
      <c r="H6">
        <v>3.2</v>
      </c>
      <c r="I6" s="21">
        <v>1.54</v>
      </c>
      <c r="J6" s="21">
        <v>5.73</v>
      </c>
      <c r="K6" s="21">
        <f>+J6*I6</f>
        <v>8.824200000000001</v>
      </c>
      <c r="L6" s="21">
        <f>PI()*G6*0.001*I6</f>
        <v>0.3676920041761494</v>
      </c>
    </row>
    <row r="7" spans="1:12" ht="15">
      <c r="A7" s="19" t="s">
        <v>34</v>
      </c>
      <c r="B7" s="14" t="s">
        <v>15</v>
      </c>
      <c r="C7" s="10">
        <v>0.25</v>
      </c>
      <c r="D7" s="25"/>
      <c r="E7" s="11"/>
      <c r="F7" s="3"/>
      <c r="G7">
        <v>89</v>
      </c>
      <c r="H7">
        <v>3.6</v>
      </c>
      <c r="I7" s="21">
        <v>3.45</v>
      </c>
      <c r="J7" s="21">
        <v>7.55</v>
      </c>
      <c r="K7" s="21">
        <f>+J7*I7</f>
        <v>26.0475</v>
      </c>
      <c r="L7" s="21">
        <f>PI()*G7*0.001*I7</f>
        <v>0.9646260242847462</v>
      </c>
    </row>
    <row r="8" spans="1:12" ht="15">
      <c r="A8" s="19" t="s">
        <v>35</v>
      </c>
      <c r="B8" s="14" t="s">
        <v>15</v>
      </c>
      <c r="C8" s="10">
        <v>0.33</v>
      </c>
      <c r="D8" s="25"/>
      <c r="E8" s="11"/>
      <c r="F8" s="3"/>
      <c r="G8">
        <v>114</v>
      </c>
      <c r="H8">
        <v>4</v>
      </c>
      <c r="I8" s="21">
        <v>3.2</v>
      </c>
      <c r="J8" s="21">
        <v>10.8</v>
      </c>
      <c r="K8" s="21">
        <f>+J8*I8</f>
        <v>34.56</v>
      </c>
      <c r="L8" s="21">
        <f>PI()*G8*0.001*I8</f>
        <v>1.1460530000295566</v>
      </c>
    </row>
    <row r="9" spans="1:12" ht="15">
      <c r="A9" s="19" t="s">
        <v>36</v>
      </c>
      <c r="B9" s="14" t="s">
        <v>15</v>
      </c>
      <c r="C9" s="10">
        <v>1</v>
      </c>
      <c r="D9" s="32"/>
      <c r="E9" s="11"/>
      <c r="F9" s="3"/>
      <c r="G9">
        <v>60</v>
      </c>
      <c r="H9">
        <v>3.6</v>
      </c>
      <c r="I9" s="21">
        <v>2</v>
      </c>
      <c r="J9" s="21">
        <v>4.57</v>
      </c>
      <c r="K9" s="21">
        <f>+J9*I9</f>
        <v>9.14</v>
      </c>
      <c r="L9" s="21">
        <f>PI()*G9*0.001*I9</f>
        <v>0.37699111843077515</v>
      </c>
    </row>
    <row r="10" spans="1:12" ht="15">
      <c r="A10" s="19" t="s">
        <v>43</v>
      </c>
      <c r="B10" s="14" t="s">
        <v>31</v>
      </c>
      <c r="C10" s="10">
        <v>1</v>
      </c>
      <c r="D10" s="11"/>
      <c r="E10" s="11"/>
      <c r="F10" s="3"/>
      <c r="G10" t="s">
        <v>53</v>
      </c>
      <c r="I10" s="21">
        <f>PI()*0.089^2/4</f>
        <v>0.006221138852271187</v>
      </c>
      <c r="J10" s="21">
        <v>21</v>
      </c>
      <c r="K10" s="21">
        <f>+J10*I10</f>
        <v>0.13064391589769492</v>
      </c>
      <c r="L10" s="21">
        <f>PI()*0.089^2/4</f>
        <v>0.006221138852271187</v>
      </c>
    </row>
    <row r="11" spans="1:12" ht="15">
      <c r="A11" s="19" t="s">
        <v>30</v>
      </c>
      <c r="B11" s="14" t="s">
        <v>31</v>
      </c>
      <c r="C11" s="22">
        <f>+L13</f>
        <v>0.5723166571546996</v>
      </c>
      <c r="D11" s="11"/>
      <c r="E11" s="11"/>
      <c r="F11" s="3"/>
      <c r="I11" s="21"/>
      <c r="J11" s="21"/>
      <c r="K11" s="21">
        <f>SUM(K6:K10)</f>
        <v>78.7023439158977</v>
      </c>
      <c r="L11" s="21">
        <f>SUM(L6:L10)</f>
        <v>2.861583285773498</v>
      </c>
    </row>
    <row r="12" spans="1:12" ht="15">
      <c r="A12" s="19" t="s">
        <v>42</v>
      </c>
      <c r="B12" s="14" t="s">
        <v>41</v>
      </c>
      <c r="C12" s="10">
        <v>1</v>
      </c>
      <c r="D12" s="11"/>
      <c r="E12" s="11"/>
      <c r="F12" s="3"/>
      <c r="I12" s="21"/>
      <c r="J12" s="21"/>
      <c r="K12" s="21"/>
      <c r="L12" s="21"/>
    </row>
    <row r="13" spans="1:13" ht="15">
      <c r="A13" s="19" t="s">
        <v>45</v>
      </c>
      <c r="B13" s="14" t="s">
        <v>15</v>
      </c>
      <c r="C13" s="10">
        <v>1</v>
      </c>
      <c r="D13" s="11"/>
      <c r="E13" s="11"/>
      <c r="F13" s="3"/>
      <c r="I13" s="21"/>
      <c r="J13" s="21"/>
      <c r="K13" s="21"/>
      <c r="L13" s="21">
        <f>2*L11/10</f>
        <v>0.5723166571546996</v>
      </c>
      <c r="M13" t="s">
        <v>55</v>
      </c>
    </row>
    <row r="14" spans="1:6" ht="15">
      <c r="A14" s="19" t="s">
        <v>44</v>
      </c>
      <c r="B14" s="14" t="s">
        <v>37</v>
      </c>
      <c r="C14" s="10">
        <v>1</v>
      </c>
      <c r="D14" s="11"/>
      <c r="E14" s="11"/>
      <c r="F14" s="3"/>
    </row>
    <row r="15" spans="1:10" ht="15">
      <c r="A15" s="19" t="s">
        <v>61</v>
      </c>
      <c r="B15" s="14" t="s">
        <v>38</v>
      </c>
      <c r="C15" s="10">
        <v>5</v>
      </c>
      <c r="D15" s="11">
        <f>+I18</f>
        <v>0</v>
      </c>
      <c r="E15" s="11"/>
      <c r="F15" s="3"/>
      <c r="G15" t="s">
        <v>56</v>
      </c>
      <c r="H15">
        <v>1</v>
      </c>
      <c r="I15" s="21"/>
      <c r="J15" t="s">
        <v>64</v>
      </c>
    </row>
    <row r="16" spans="1:10" ht="15">
      <c r="A16" s="13" t="s">
        <v>40</v>
      </c>
      <c r="B16" s="14" t="s">
        <v>15</v>
      </c>
      <c r="C16" s="10">
        <v>1</v>
      </c>
      <c r="D16" s="25"/>
      <c r="E16" s="11">
        <f aca="true" t="shared" si="0" ref="E16:E25">+D16*C16</f>
        <v>0</v>
      </c>
      <c r="F16" s="3"/>
      <c r="G16" t="s">
        <v>57</v>
      </c>
      <c r="H16">
        <v>1</v>
      </c>
      <c r="I16" s="21"/>
      <c r="J16" t="s">
        <v>63</v>
      </c>
    </row>
    <row r="17" spans="1:10" ht="15">
      <c r="A17" s="13" t="s">
        <v>29</v>
      </c>
      <c r="B17" s="14" t="s">
        <v>16</v>
      </c>
      <c r="C17" s="10">
        <v>8</v>
      </c>
      <c r="D17" s="11"/>
      <c r="E17" s="11">
        <f t="shared" si="0"/>
        <v>0</v>
      </c>
      <c r="F17" s="3"/>
      <c r="G17" t="s">
        <v>58</v>
      </c>
      <c r="H17">
        <v>1</v>
      </c>
      <c r="I17" s="21"/>
      <c r="J17" t="s">
        <v>62</v>
      </c>
    </row>
    <row r="18" spans="1:10" ht="15">
      <c r="A18" s="10" t="s">
        <v>9</v>
      </c>
      <c r="B18" s="14" t="s">
        <v>15</v>
      </c>
      <c r="C18" s="10">
        <v>1</v>
      </c>
      <c r="D18" s="11"/>
      <c r="E18" s="11">
        <f t="shared" si="0"/>
        <v>0</v>
      </c>
      <c r="F18" s="3"/>
      <c r="I18" s="21">
        <f>1.25*SUM(I15:I17)</f>
        <v>0</v>
      </c>
      <c r="J18" t="s">
        <v>59</v>
      </c>
    </row>
    <row r="19" spans="1:6" ht="15">
      <c r="A19" s="10" t="s">
        <v>10</v>
      </c>
      <c r="B19" s="14" t="s">
        <v>15</v>
      </c>
      <c r="C19" s="10">
        <v>1</v>
      </c>
      <c r="D19" s="11"/>
      <c r="E19" s="11">
        <f t="shared" si="0"/>
        <v>0</v>
      </c>
      <c r="F19" s="3"/>
    </row>
    <row r="20" spans="1:6" ht="15">
      <c r="A20" s="10" t="s">
        <v>11</v>
      </c>
      <c r="B20" s="14" t="s">
        <v>15</v>
      </c>
      <c r="C20" s="10">
        <v>1</v>
      </c>
      <c r="D20" s="11"/>
      <c r="E20" s="11">
        <f t="shared" si="0"/>
        <v>0</v>
      </c>
      <c r="F20" s="3"/>
    </row>
    <row r="21" spans="1:6" ht="15">
      <c r="A21" s="13" t="s">
        <v>46</v>
      </c>
      <c r="B21" s="14" t="s">
        <v>16</v>
      </c>
      <c r="C21" s="10">
        <v>1</v>
      </c>
      <c r="D21" s="11"/>
      <c r="E21" s="11">
        <f t="shared" si="0"/>
        <v>0</v>
      </c>
      <c r="F21" s="3"/>
    </row>
    <row r="22" spans="1:6" ht="15">
      <c r="A22" s="13" t="s">
        <v>39</v>
      </c>
      <c r="B22" s="14" t="s">
        <v>15</v>
      </c>
      <c r="C22" s="10">
        <v>1</v>
      </c>
      <c r="D22" s="11"/>
      <c r="E22" s="11">
        <f t="shared" si="0"/>
        <v>0</v>
      </c>
      <c r="F22" s="3"/>
    </row>
    <row r="23" spans="1:6" ht="15">
      <c r="A23" s="13" t="s">
        <v>47</v>
      </c>
      <c r="B23" s="14" t="s">
        <v>16</v>
      </c>
      <c r="C23" s="10">
        <v>0.5</v>
      </c>
      <c r="D23" s="11"/>
      <c r="E23" s="11">
        <f t="shared" si="0"/>
        <v>0</v>
      </c>
      <c r="F23" s="3"/>
    </row>
    <row r="24" spans="1:6" ht="15">
      <c r="A24" s="13" t="s">
        <v>48</v>
      </c>
      <c r="B24" s="14" t="s">
        <v>15</v>
      </c>
      <c r="C24" s="10">
        <v>1</v>
      </c>
      <c r="D24" s="11"/>
      <c r="E24" s="11">
        <f t="shared" si="0"/>
        <v>0</v>
      </c>
      <c r="F24" s="3"/>
    </row>
    <row r="25" spans="1:6" ht="15">
      <c r="A25" s="10" t="s">
        <v>12</v>
      </c>
      <c r="B25" s="14" t="s">
        <v>15</v>
      </c>
      <c r="C25" s="10">
        <f>0.6*0.6*0.8</f>
        <v>0.288</v>
      </c>
      <c r="D25" s="11"/>
      <c r="E25" s="11">
        <f t="shared" si="0"/>
        <v>0</v>
      </c>
      <c r="F25" s="3"/>
    </row>
    <row r="26" spans="1:6" ht="15">
      <c r="A26" s="3"/>
      <c r="B26" s="3"/>
      <c r="C26" s="3"/>
      <c r="D26" s="7"/>
      <c r="E26" s="11">
        <f>SUM(E4:E25)</f>
        <v>0</v>
      </c>
      <c r="F26" s="3"/>
    </row>
    <row r="27" spans="1:6" ht="15">
      <c r="A27" s="3"/>
      <c r="B27" s="3"/>
      <c r="C27" s="44" t="s">
        <v>119</v>
      </c>
      <c r="D27" s="4" t="e">
        <f>+#REF!</f>
        <v>#REF!</v>
      </c>
      <c r="E27" s="43" t="e">
        <f>+D27*(SUM(E16:E25)+C4*SUMPRODUCT(D5:D14,C5:C14))</f>
        <v>#REF!</v>
      </c>
      <c r="F27" s="3"/>
    </row>
    <row r="28" spans="1:6" ht="15">
      <c r="A28" s="3"/>
      <c r="B28" s="3"/>
      <c r="C28" s="44" t="s">
        <v>120</v>
      </c>
      <c r="D28" s="4" t="e">
        <f>+#REF!</f>
        <v>#REF!</v>
      </c>
      <c r="E28" s="43" t="e">
        <f>D28*C4*D15*C15</f>
        <v>#REF!</v>
      </c>
      <c r="F28" s="3"/>
    </row>
    <row r="29" spans="1:6" ht="15">
      <c r="A29" s="3"/>
      <c r="B29" s="3"/>
      <c r="C29" s="44"/>
      <c r="D29" s="4"/>
      <c r="E29" s="11" t="e">
        <f>+E28+E27+E26</f>
        <v>#REF!</v>
      </c>
      <c r="F29" s="3"/>
    </row>
    <row r="30" spans="1:6" ht="15">
      <c r="A30" s="3"/>
      <c r="B30" s="3"/>
      <c r="C30" s="3"/>
      <c r="D30" s="7"/>
      <c r="E30" s="7"/>
      <c r="F30" s="3"/>
    </row>
    <row r="31" spans="1:6" ht="15">
      <c r="A31" s="23" t="s">
        <v>60</v>
      </c>
      <c r="E31" s="7"/>
      <c r="F31" s="3"/>
    </row>
    <row r="32" spans="1:6" ht="15">
      <c r="A32" t="s">
        <v>62</v>
      </c>
      <c r="B32">
        <v>2</v>
      </c>
      <c r="C32" s="7"/>
      <c r="E32" s="7"/>
      <c r="F32" s="3"/>
    </row>
    <row r="33" spans="1:6" ht="15">
      <c r="A33" t="s">
        <v>76</v>
      </c>
      <c r="B33">
        <v>1</v>
      </c>
      <c r="C33" s="7"/>
      <c r="E33" s="7"/>
      <c r="F33" s="3"/>
    </row>
    <row r="34" spans="1:6" ht="15">
      <c r="A34" t="s">
        <v>77</v>
      </c>
      <c r="B34">
        <v>1</v>
      </c>
      <c r="C34" s="7"/>
      <c r="E34" s="7"/>
      <c r="F34" s="3"/>
    </row>
    <row r="35" spans="1:6" ht="15">
      <c r="A35" t="s">
        <v>63</v>
      </c>
      <c r="B35">
        <v>2</v>
      </c>
      <c r="C35" s="7"/>
      <c r="E35" s="7"/>
      <c r="F35" s="3"/>
    </row>
    <row r="36" spans="2:7" ht="15">
      <c r="B36">
        <v>4</v>
      </c>
      <c r="C36" s="7"/>
      <c r="D36" s="7" t="e">
        <f>SUMPRODUCT(B32:B35,C32:C35)*#REF!</f>
        <v>#REF!</v>
      </c>
      <c r="E36" s="7" t="e">
        <f>+D36*B36</f>
        <v>#REF!</v>
      </c>
      <c r="F36" s="3"/>
      <c r="G36" t="s">
        <v>78</v>
      </c>
    </row>
    <row r="37" spans="3:6" ht="15">
      <c r="C37" s="44" t="s">
        <v>120</v>
      </c>
      <c r="D37" s="4" t="e">
        <f>+#REF!</f>
        <v>#REF!</v>
      </c>
      <c r="E37" s="43" t="e">
        <f>D37*E36</f>
        <v>#REF!</v>
      </c>
      <c r="F37" s="3"/>
    </row>
    <row r="38" spans="3:6" ht="15">
      <c r="C38" s="7"/>
      <c r="D38" s="7"/>
      <c r="E38" s="7"/>
      <c r="F38" s="3"/>
    </row>
    <row r="39" spans="1:6" ht="15">
      <c r="A39" s="23" t="s">
        <v>112</v>
      </c>
      <c r="B39" s="3">
        <v>2</v>
      </c>
      <c r="C39" s="38"/>
      <c r="D39" s="7"/>
      <c r="E39" s="38">
        <f>+C39*B39</f>
        <v>0</v>
      </c>
      <c r="F39" s="3"/>
    </row>
    <row r="40" spans="1:6" ht="15">
      <c r="A40" s="23"/>
      <c r="B40" s="3"/>
      <c r="C40" s="44" t="s">
        <v>121</v>
      </c>
      <c r="D40" s="4" t="e">
        <f>85%*#REF!+#REF!*15%</f>
        <v>#REF!</v>
      </c>
      <c r="E40" s="43" t="e">
        <f>D40*E39</f>
        <v>#REF!</v>
      </c>
      <c r="F40" s="3"/>
    </row>
    <row r="41" spans="1:6" ht="15">
      <c r="A41" s="23"/>
      <c r="B41" s="3"/>
      <c r="C41" s="38"/>
      <c r="D41" s="7"/>
      <c r="E41" s="38"/>
      <c r="F41" s="3"/>
    </row>
    <row r="42" spans="1:6" ht="15">
      <c r="A42" s="41" t="s">
        <v>116</v>
      </c>
      <c r="B42" s="5"/>
      <c r="C42" s="42"/>
      <c r="D42" s="35"/>
      <c r="E42" s="42" t="e">
        <f>+E39+E36+E29+E37+E40</f>
        <v>#REF!</v>
      </c>
      <c r="F42" s="3"/>
    </row>
    <row r="43" spans="1:6" ht="15">
      <c r="A43" s="23"/>
      <c r="B43" s="3"/>
      <c r="C43" s="38"/>
      <c r="D43" s="7"/>
      <c r="E43" s="38"/>
      <c r="F43" s="3"/>
    </row>
    <row r="44" spans="1:6" ht="15">
      <c r="A44" s="23" t="s">
        <v>118</v>
      </c>
      <c r="B44" s="3"/>
      <c r="C44" s="38"/>
      <c r="D44" s="7"/>
      <c r="E44" s="38" t="e">
        <f>+#REF!*'Alumbrado Gas de Sodio'!E42</f>
        <v>#REF!</v>
      </c>
      <c r="F44" s="3"/>
    </row>
    <row r="45" spans="1:6" ht="15">
      <c r="A45" s="23"/>
      <c r="B45" s="3"/>
      <c r="C45" s="38"/>
      <c r="D45" s="7"/>
      <c r="E45" s="38"/>
      <c r="F45" s="3"/>
    </row>
    <row r="46" spans="1:6" ht="15">
      <c r="A46" s="12" t="s">
        <v>117</v>
      </c>
      <c r="B46" s="3"/>
      <c r="C46" s="3"/>
      <c r="D46" s="7"/>
      <c r="E46" s="7" t="e">
        <f>E42*#REF!</f>
        <v>#REF!</v>
      </c>
      <c r="F46" s="3"/>
    </row>
    <row r="47" spans="1:6" ht="15.75" thickBot="1">
      <c r="A47" s="3"/>
      <c r="B47" s="3"/>
      <c r="C47" s="3"/>
      <c r="D47" s="7"/>
      <c r="E47" s="7"/>
      <c r="F47" s="3"/>
    </row>
    <row r="48" spans="1:8" ht="15.75" thickBot="1">
      <c r="A48" s="15" t="s">
        <v>14</v>
      </c>
      <c r="B48" s="15"/>
      <c r="C48" s="15"/>
      <c r="D48" s="15"/>
      <c r="E48" s="16" t="e">
        <f>E42+E44+E46</f>
        <v>#REF!</v>
      </c>
      <c r="F48" s="3"/>
      <c r="H48" s="17"/>
    </row>
    <row r="49" spans="1:6" ht="15">
      <c r="A49" s="3"/>
      <c r="B49" s="3"/>
      <c r="C49" s="3"/>
      <c r="D49" s="3"/>
      <c r="E49" s="4"/>
      <c r="F49" s="3"/>
    </row>
    <row r="50" spans="1:6" ht="15">
      <c r="A50" s="3" t="s">
        <v>74</v>
      </c>
      <c r="B50" s="3"/>
      <c r="C50" s="3"/>
      <c r="D50" s="3"/>
      <c r="E50" s="7">
        <v>83395</v>
      </c>
      <c r="F50" s="3"/>
    </row>
    <row r="51" spans="1:6" ht="15">
      <c r="A51" s="3"/>
      <c r="B51" s="3"/>
      <c r="C51" s="3"/>
      <c r="D51" s="3"/>
      <c r="E51" s="4"/>
      <c r="F51" s="3"/>
    </row>
    <row r="52" spans="1:5" ht="15">
      <c r="A52" t="s">
        <v>75</v>
      </c>
      <c r="E52" s="33" t="e">
        <f>(E48-E50)/E50</f>
        <v>#REF!</v>
      </c>
    </row>
  </sheetData>
  <sheetProtection/>
  <printOptions/>
  <pageMargins left="0.7" right="0.7" top="0.75" bottom="0.75" header="0.3" footer="0.3"/>
  <pageSetup fitToWidth="0" fitToHeight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1"/>
  <sheetViews>
    <sheetView tabSelected="1" zoomScalePageLayoutView="0" workbookViewId="0" topLeftCell="A1">
      <selection activeCell="E20" sqref="A1:E20"/>
    </sheetView>
  </sheetViews>
  <sheetFormatPr defaultColWidth="11.421875" defaultRowHeight="15"/>
  <cols>
    <col min="1" max="1" width="37.28125" style="0" bestFit="1" customWidth="1"/>
    <col min="3" max="3" width="10.8515625" style="0" customWidth="1"/>
    <col min="4" max="4" width="16.8515625" style="0" customWidth="1"/>
    <col min="5" max="5" width="17.00390625" style="0" customWidth="1"/>
  </cols>
  <sheetData>
    <row r="1" spans="1:5" ht="18.75">
      <c r="A1" s="53" t="s">
        <v>139</v>
      </c>
      <c r="B1" s="53"/>
      <c r="C1" s="53"/>
      <c r="D1" s="53"/>
      <c r="E1" s="53"/>
    </row>
    <row r="3" spans="1:5" s="6" customFormat="1" ht="60" customHeight="1">
      <c r="A3" s="8" t="s">
        <v>3</v>
      </c>
      <c r="B3" s="8" t="s">
        <v>4</v>
      </c>
      <c r="C3" s="8" t="s">
        <v>5</v>
      </c>
      <c r="D3" s="8" t="s">
        <v>140</v>
      </c>
      <c r="E3" s="8" t="s">
        <v>6</v>
      </c>
    </row>
    <row r="4" spans="1:5" ht="15">
      <c r="A4" s="13" t="s">
        <v>130</v>
      </c>
      <c r="B4" s="14" t="s">
        <v>15</v>
      </c>
      <c r="C4" s="45">
        <v>200</v>
      </c>
      <c r="D4" s="45"/>
      <c r="E4" s="46"/>
    </row>
    <row r="5" spans="1:5" ht="15">
      <c r="A5" s="10" t="s">
        <v>126</v>
      </c>
      <c r="B5" s="14" t="s">
        <v>127</v>
      </c>
      <c r="C5" s="45">
        <v>70</v>
      </c>
      <c r="D5" s="45"/>
      <c r="E5" s="46"/>
    </row>
    <row r="6" spans="1:5" ht="15">
      <c r="A6" s="13" t="s">
        <v>136</v>
      </c>
      <c r="B6" s="14" t="s">
        <v>15</v>
      </c>
      <c r="C6" s="45">
        <v>200</v>
      </c>
      <c r="D6" s="45"/>
      <c r="E6" s="46"/>
    </row>
    <row r="7" spans="1:5" ht="15">
      <c r="A7" s="13" t="s">
        <v>134</v>
      </c>
      <c r="B7" s="14" t="s">
        <v>15</v>
      </c>
      <c r="C7" s="45">
        <v>15</v>
      </c>
      <c r="D7" s="45"/>
      <c r="E7" s="46"/>
    </row>
    <row r="8" spans="1:5" ht="15">
      <c r="A8" s="13" t="s">
        <v>66</v>
      </c>
      <c r="B8" s="14" t="s">
        <v>15</v>
      </c>
      <c r="C8" s="45">
        <v>10</v>
      </c>
      <c r="D8" s="45"/>
      <c r="E8" s="46"/>
    </row>
    <row r="9" spans="1:5" ht="15">
      <c r="A9" s="10" t="s">
        <v>138</v>
      </c>
      <c r="B9" s="14" t="s">
        <v>15</v>
      </c>
      <c r="C9" s="45">
        <v>60</v>
      </c>
      <c r="D9" s="45"/>
      <c r="E9" s="46"/>
    </row>
    <row r="10" spans="1:5" ht="15">
      <c r="A10" s="10" t="s">
        <v>137</v>
      </c>
      <c r="B10" s="14" t="s">
        <v>15</v>
      </c>
      <c r="C10" s="45">
        <v>30</v>
      </c>
      <c r="D10" s="45"/>
      <c r="E10" s="46"/>
    </row>
    <row r="11" spans="1:5" ht="15">
      <c r="A11" s="13" t="s">
        <v>46</v>
      </c>
      <c r="B11" s="14" t="s">
        <v>16</v>
      </c>
      <c r="C11" s="45">
        <v>60</v>
      </c>
      <c r="D11" s="45"/>
      <c r="E11" s="46"/>
    </row>
    <row r="12" spans="1:5" ht="15">
      <c r="A12" s="47" t="s">
        <v>47</v>
      </c>
      <c r="B12" s="48" t="s">
        <v>16</v>
      </c>
      <c r="C12" s="45">
        <v>60</v>
      </c>
      <c r="D12" s="45"/>
      <c r="E12" s="46"/>
    </row>
    <row r="13" spans="1:5" ht="15">
      <c r="A13" s="47" t="s">
        <v>135</v>
      </c>
      <c r="B13" s="48" t="s">
        <v>15</v>
      </c>
      <c r="C13" s="45">
        <v>60</v>
      </c>
      <c r="D13" s="45"/>
      <c r="E13" s="46"/>
    </row>
    <row r="14" spans="1:5" ht="15">
      <c r="A14" s="13" t="s">
        <v>131</v>
      </c>
      <c r="B14" s="14" t="s">
        <v>15</v>
      </c>
      <c r="C14" s="45">
        <v>230</v>
      </c>
      <c r="D14" s="45"/>
      <c r="E14" s="46"/>
    </row>
    <row r="15" spans="1:5" ht="15">
      <c r="A15" s="13" t="s">
        <v>132</v>
      </c>
      <c r="B15" s="14" t="s">
        <v>15</v>
      </c>
      <c r="C15" s="45">
        <v>200</v>
      </c>
      <c r="D15" s="45"/>
      <c r="E15" s="46"/>
    </row>
    <row r="16" spans="1:5" ht="15">
      <c r="A16" s="13" t="s">
        <v>24</v>
      </c>
      <c r="B16" s="14" t="s">
        <v>133</v>
      </c>
      <c r="C16" s="45">
        <v>40</v>
      </c>
      <c r="D16" s="45"/>
      <c r="E16" s="46"/>
    </row>
    <row r="17" spans="1:5" ht="15">
      <c r="A17" s="13" t="s">
        <v>125</v>
      </c>
      <c r="B17" s="14" t="s">
        <v>16</v>
      </c>
      <c r="C17" s="45">
        <v>1200</v>
      </c>
      <c r="D17" s="45"/>
      <c r="E17" s="46"/>
    </row>
    <row r="18" spans="1:5" ht="15">
      <c r="A18" s="13" t="s">
        <v>128</v>
      </c>
      <c r="B18" s="14" t="s">
        <v>16</v>
      </c>
      <c r="C18" s="45">
        <v>4500</v>
      </c>
      <c r="D18" s="45"/>
      <c r="E18" s="46"/>
    </row>
    <row r="19" spans="1:5" ht="15">
      <c r="A19" s="13" t="s">
        <v>129</v>
      </c>
      <c r="B19" s="14" t="s">
        <v>16</v>
      </c>
      <c r="C19" s="45">
        <v>2700</v>
      </c>
      <c r="D19" s="45"/>
      <c r="E19" s="46"/>
    </row>
    <row r="20" spans="1:5" ht="15">
      <c r="A20" s="13" t="s">
        <v>87</v>
      </c>
      <c r="B20" s="14" t="s">
        <v>16</v>
      </c>
      <c r="C20" s="45">
        <v>3600</v>
      </c>
      <c r="D20" s="45"/>
      <c r="E20" s="46"/>
    </row>
    <row r="21" spans="1:5" ht="15">
      <c r="A21" s="49"/>
      <c r="B21" s="50"/>
      <c r="C21" s="51"/>
      <c r="D21" s="51"/>
      <c r="E21" s="52"/>
    </row>
  </sheetData>
  <sheetProtection/>
  <mergeCells count="1">
    <mergeCell ref="A1:E1"/>
  </mergeCells>
  <printOptions horizontalCentered="1" verticalCentered="1"/>
  <pageMargins left="0.5118110236220472" right="0.5118110236220472" top="1.141732283464567" bottom="0.551181102362204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38">
      <selection activeCell="C60" sqref="C60"/>
    </sheetView>
  </sheetViews>
  <sheetFormatPr defaultColWidth="11.421875" defaultRowHeight="15"/>
  <cols>
    <col min="1" max="1" width="39.28125" style="0" customWidth="1"/>
    <col min="5" max="5" width="11.57421875" style="1" bestFit="1" customWidth="1"/>
  </cols>
  <sheetData>
    <row r="1" ht="15">
      <c r="A1" s="2" t="s">
        <v>1</v>
      </c>
    </row>
    <row r="3" spans="1:5" ht="30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pans="1:5" ht="15">
      <c r="A4" s="10" t="s">
        <v>8</v>
      </c>
      <c r="B4" s="14" t="s">
        <v>15</v>
      </c>
      <c r="C4" s="10">
        <v>5</v>
      </c>
      <c r="D4" s="11">
        <f>SUMPRODUCT(C5:C14,D5:D14)</f>
        <v>0</v>
      </c>
      <c r="E4" s="11">
        <f>+D4*C4</f>
        <v>0</v>
      </c>
    </row>
    <row r="5" spans="1:12" ht="15">
      <c r="A5" s="19" t="s">
        <v>32</v>
      </c>
      <c r="B5" s="14" t="s">
        <v>15</v>
      </c>
      <c r="C5" s="18">
        <v>0.5</v>
      </c>
      <c r="D5" s="25"/>
      <c r="E5" s="11"/>
      <c r="F5" s="3"/>
      <c r="G5" s="20" t="s">
        <v>49</v>
      </c>
      <c r="H5" s="20" t="s">
        <v>51</v>
      </c>
      <c r="I5" s="20" t="s">
        <v>50</v>
      </c>
      <c r="J5" s="20" t="s">
        <v>52</v>
      </c>
      <c r="K5" s="20" t="s">
        <v>41</v>
      </c>
      <c r="L5" s="20" t="s">
        <v>54</v>
      </c>
    </row>
    <row r="6" spans="1:12" ht="15">
      <c r="A6" s="19" t="s">
        <v>35</v>
      </c>
      <c r="B6" s="14" t="s">
        <v>15</v>
      </c>
      <c r="C6" s="24">
        <f>0.25/6</f>
        <v>0.041666666666666664</v>
      </c>
      <c r="D6" s="25"/>
      <c r="E6" s="11"/>
      <c r="F6" s="3"/>
      <c r="I6" s="21"/>
      <c r="J6" s="21"/>
      <c r="K6" s="21"/>
      <c r="L6" s="21"/>
    </row>
    <row r="7" spans="1:12" ht="15">
      <c r="A7" s="19" t="s">
        <v>67</v>
      </c>
      <c r="B7" s="14" t="s">
        <v>15</v>
      </c>
      <c r="C7" s="10">
        <v>1</v>
      </c>
      <c r="D7" s="25"/>
      <c r="E7" s="11"/>
      <c r="F7" s="3"/>
      <c r="G7">
        <v>89</v>
      </c>
      <c r="H7">
        <v>3.6</v>
      </c>
      <c r="I7" s="21">
        <v>3.2</v>
      </c>
      <c r="J7" s="21">
        <v>7.55</v>
      </c>
      <c r="K7" s="21">
        <f>+J7*I7</f>
        <v>24.16</v>
      </c>
      <c r="L7" s="21">
        <f>PI()*G7*0.001*I7</f>
        <v>0.8947255877423732</v>
      </c>
    </row>
    <row r="8" spans="1:12" ht="15">
      <c r="A8" s="19" t="s">
        <v>68</v>
      </c>
      <c r="B8" s="14" t="s">
        <v>15</v>
      </c>
      <c r="C8" s="10">
        <v>1</v>
      </c>
      <c r="D8" s="25"/>
      <c r="E8" s="11"/>
      <c r="F8" s="3"/>
      <c r="G8">
        <v>60</v>
      </c>
      <c r="H8">
        <v>3.6</v>
      </c>
      <c r="I8" s="21">
        <v>0.25</v>
      </c>
      <c r="J8" s="21">
        <v>4.57</v>
      </c>
      <c r="K8" s="21">
        <f>+J8*I8</f>
        <v>1.1425</v>
      </c>
      <c r="L8" s="21">
        <f>PI()*G8*0.001*I8</f>
        <v>0.047123889803846894</v>
      </c>
    </row>
    <row r="9" spans="1:12" ht="15">
      <c r="A9" s="19" t="s">
        <v>43</v>
      </c>
      <c r="B9" s="14" t="s">
        <v>31</v>
      </c>
      <c r="C9" s="10">
        <v>1</v>
      </c>
      <c r="D9" s="11"/>
      <c r="E9" s="11"/>
      <c r="F9" s="3"/>
      <c r="G9" t="s">
        <v>69</v>
      </c>
      <c r="I9" s="21">
        <f>0.1*0.2</f>
        <v>0.020000000000000004</v>
      </c>
      <c r="J9" s="21">
        <v>21</v>
      </c>
      <c r="K9" s="21">
        <f>+J9*I9</f>
        <v>0.4200000000000001</v>
      </c>
      <c r="L9" s="21">
        <f>PI()*0.089^2/4</f>
        <v>0.006221138852271187</v>
      </c>
    </row>
    <row r="10" spans="1:12" ht="15">
      <c r="A10" s="19" t="s">
        <v>30</v>
      </c>
      <c r="B10" s="14" t="s">
        <v>31</v>
      </c>
      <c r="C10" s="22">
        <f>+L13</f>
        <v>0.19085835105015247</v>
      </c>
      <c r="D10" s="11"/>
      <c r="E10" s="11"/>
      <c r="F10" s="3"/>
      <c r="G10" t="s">
        <v>53</v>
      </c>
      <c r="I10" s="21">
        <f>PI()*0.089^2/4</f>
        <v>0.006221138852271187</v>
      </c>
      <c r="J10" s="21">
        <v>21</v>
      </c>
      <c r="K10" s="21">
        <f>+J10*I10</f>
        <v>0.13064391589769492</v>
      </c>
      <c r="L10" s="21">
        <f>PI()*0.089^2/4</f>
        <v>0.006221138852271187</v>
      </c>
    </row>
    <row r="11" spans="1:12" ht="15">
      <c r="A11" s="19" t="s">
        <v>42</v>
      </c>
      <c r="B11" s="14" t="s">
        <v>41</v>
      </c>
      <c r="C11" s="10">
        <v>0.25</v>
      </c>
      <c r="D11" s="11"/>
      <c r="E11" s="11"/>
      <c r="F11" s="3"/>
      <c r="I11" s="21"/>
      <c r="J11" s="21"/>
      <c r="K11" s="21">
        <f>SUM(K6:K10)</f>
        <v>25.8531439158977</v>
      </c>
      <c r="L11" s="21">
        <f>SUM(L6:L10)</f>
        <v>0.9542917552507624</v>
      </c>
    </row>
    <row r="12" spans="1:12" ht="15">
      <c r="A12" s="19" t="s">
        <v>45</v>
      </c>
      <c r="B12" s="14" t="s">
        <v>15</v>
      </c>
      <c r="C12" s="10">
        <v>1</v>
      </c>
      <c r="D12" s="11"/>
      <c r="E12" s="11"/>
      <c r="F12" s="3"/>
      <c r="I12" s="21"/>
      <c r="J12" s="21"/>
      <c r="K12" s="21"/>
      <c r="L12" s="21"/>
    </row>
    <row r="13" spans="1:13" ht="15">
      <c r="A13" s="19" t="s">
        <v>44</v>
      </c>
      <c r="B13" s="14" t="s">
        <v>37</v>
      </c>
      <c r="C13" s="10">
        <v>1</v>
      </c>
      <c r="D13" s="11"/>
      <c r="E13" s="11"/>
      <c r="F13" s="3"/>
      <c r="I13" s="21"/>
      <c r="J13" s="21"/>
      <c r="K13" s="21"/>
      <c r="L13" s="21">
        <f>2*L11/10</f>
        <v>0.19085835105015247</v>
      </c>
      <c r="M13" t="s">
        <v>55</v>
      </c>
    </row>
    <row r="14" spans="1:6" ht="15">
      <c r="A14" s="19" t="s">
        <v>61</v>
      </c>
      <c r="B14" s="14" t="s">
        <v>38</v>
      </c>
      <c r="C14" s="34">
        <v>2</v>
      </c>
      <c r="D14" s="11">
        <f>+I18</f>
        <v>0</v>
      </c>
      <c r="E14" s="11"/>
      <c r="F14" s="3"/>
    </row>
    <row r="15" spans="1:10" ht="15">
      <c r="A15" s="13" t="s">
        <v>65</v>
      </c>
      <c r="B15" s="14" t="s">
        <v>15</v>
      </c>
      <c r="C15" s="10">
        <v>5</v>
      </c>
      <c r="D15" s="11"/>
      <c r="E15" s="11">
        <f aca="true" t="shared" si="0" ref="E15:E30">+D15*C15</f>
        <v>0</v>
      </c>
      <c r="F15" s="3"/>
      <c r="G15" t="s">
        <v>56</v>
      </c>
      <c r="H15">
        <v>1</v>
      </c>
      <c r="I15" s="21"/>
      <c r="J15" t="s">
        <v>64</v>
      </c>
    </row>
    <row r="16" spans="1:10" ht="15">
      <c r="A16" s="13" t="s">
        <v>29</v>
      </c>
      <c r="B16" s="14" t="s">
        <v>16</v>
      </c>
      <c r="C16" s="10">
        <v>11</v>
      </c>
      <c r="D16" s="11"/>
      <c r="E16" s="11">
        <f t="shared" si="0"/>
        <v>0</v>
      </c>
      <c r="G16" t="s">
        <v>57</v>
      </c>
      <c r="H16">
        <v>1</v>
      </c>
      <c r="I16" s="21"/>
      <c r="J16" t="s">
        <v>63</v>
      </c>
    </row>
    <row r="17" spans="1:10" ht="15">
      <c r="A17" s="13" t="s">
        <v>19</v>
      </c>
      <c r="B17" s="14" t="s">
        <v>15</v>
      </c>
      <c r="C17" s="10">
        <v>5</v>
      </c>
      <c r="D17" s="11"/>
      <c r="E17" s="11">
        <f t="shared" si="0"/>
        <v>0</v>
      </c>
      <c r="G17" t="s">
        <v>58</v>
      </c>
      <c r="H17">
        <v>1</v>
      </c>
      <c r="I17" s="21"/>
      <c r="J17" t="s">
        <v>62</v>
      </c>
    </row>
    <row r="18" spans="1:10" ht="15">
      <c r="A18" s="13" t="s">
        <v>20</v>
      </c>
      <c r="B18" s="14" t="s">
        <v>16</v>
      </c>
      <c r="C18" s="10">
        <v>146</v>
      </c>
      <c r="D18" s="11"/>
      <c r="E18" s="11">
        <f t="shared" si="0"/>
        <v>0</v>
      </c>
      <c r="I18" s="21">
        <f>1.25*SUM(I15:I17)</f>
        <v>0</v>
      </c>
      <c r="J18" t="s">
        <v>59</v>
      </c>
    </row>
    <row r="19" spans="1:5" ht="15">
      <c r="A19" s="13" t="s">
        <v>21</v>
      </c>
      <c r="B19" s="14" t="s">
        <v>16</v>
      </c>
      <c r="C19" s="10">
        <v>120</v>
      </c>
      <c r="D19" s="11"/>
      <c r="E19" s="11">
        <f t="shared" si="0"/>
        <v>0</v>
      </c>
    </row>
    <row r="20" spans="1:5" ht="15">
      <c r="A20" s="13" t="s">
        <v>22</v>
      </c>
      <c r="B20" s="14" t="s">
        <v>15</v>
      </c>
      <c r="C20" s="10">
        <v>5</v>
      </c>
      <c r="D20" s="11"/>
      <c r="E20" s="11">
        <f t="shared" si="0"/>
        <v>0</v>
      </c>
    </row>
    <row r="21" spans="1:5" ht="15">
      <c r="A21" s="13" t="s">
        <v>23</v>
      </c>
      <c r="B21" s="14" t="s">
        <v>15</v>
      </c>
      <c r="C21" s="10">
        <v>2</v>
      </c>
      <c r="D21" s="11"/>
      <c r="E21" s="11">
        <f t="shared" si="0"/>
        <v>0</v>
      </c>
    </row>
    <row r="22" spans="1:5" ht="15">
      <c r="A22" s="13" t="s">
        <v>24</v>
      </c>
      <c r="B22" s="14" t="s">
        <v>15</v>
      </c>
      <c r="C22" s="10">
        <v>1</v>
      </c>
      <c r="D22" s="11"/>
      <c r="E22" s="11">
        <f t="shared" si="0"/>
        <v>0</v>
      </c>
    </row>
    <row r="23" spans="1:5" ht="15">
      <c r="A23" s="13" t="s">
        <v>25</v>
      </c>
      <c r="B23" s="14" t="s">
        <v>16</v>
      </c>
      <c r="C23" s="10">
        <v>120</v>
      </c>
      <c r="D23" s="25"/>
      <c r="E23" s="11">
        <f t="shared" si="0"/>
        <v>0</v>
      </c>
    </row>
    <row r="24" spans="1:5" ht="15">
      <c r="A24" s="13" t="s">
        <v>26</v>
      </c>
      <c r="B24" s="14" t="s">
        <v>15</v>
      </c>
      <c r="C24" s="10">
        <v>5</v>
      </c>
      <c r="D24" s="25"/>
      <c r="E24" s="11">
        <f t="shared" si="0"/>
        <v>0</v>
      </c>
    </row>
    <row r="25" spans="1:5" ht="15">
      <c r="A25" s="13" t="s">
        <v>12</v>
      </c>
      <c r="B25" s="14" t="s">
        <v>15</v>
      </c>
      <c r="C25" s="10">
        <f>5*0.4*0.4*0.6</f>
        <v>0.48</v>
      </c>
      <c r="D25" s="11"/>
      <c r="E25" s="11">
        <f t="shared" si="0"/>
        <v>0</v>
      </c>
    </row>
    <row r="26" spans="1:5" ht="15">
      <c r="A26" s="13" t="s">
        <v>27</v>
      </c>
      <c r="B26" s="14" t="s">
        <v>15</v>
      </c>
      <c r="C26" s="10">
        <v>1</v>
      </c>
      <c r="D26" s="40"/>
      <c r="E26" s="11">
        <f t="shared" si="0"/>
        <v>0</v>
      </c>
    </row>
    <row r="27" spans="1:5" ht="15">
      <c r="A27" s="13" t="s">
        <v>66</v>
      </c>
      <c r="B27" s="14" t="s">
        <v>15</v>
      </c>
      <c r="C27" s="10">
        <v>1</v>
      </c>
      <c r="D27" s="11"/>
      <c r="E27" s="11">
        <f t="shared" si="0"/>
        <v>0</v>
      </c>
    </row>
    <row r="28" spans="1:5" ht="15">
      <c r="A28" s="13" t="s">
        <v>47</v>
      </c>
      <c r="B28" s="14" t="s">
        <v>15</v>
      </c>
      <c r="C28" s="10">
        <v>3</v>
      </c>
      <c r="D28" s="11"/>
      <c r="E28" s="11">
        <f t="shared" si="0"/>
        <v>0</v>
      </c>
    </row>
    <row r="29" spans="1:5" ht="15">
      <c r="A29" s="13" t="s">
        <v>48</v>
      </c>
      <c r="B29" s="14" t="s">
        <v>15</v>
      </c>
      <c r="C29" s="10">
        <v>4</v>
      </c>
      <c r="D29" s="11"/>
      <c r="E29" s="11">
        <f t="shared" si="0"/>
        <v>0</v>
      </c>
    </row>
    <row r="30" spans="1:5" ht="15">
      <c r="A30" s="13" t="s">
        <v>28</v>
      </c>
      <c r="B30" s="14" t="s">
        <v>16</v>
      </c>
      <c r="C30" s="10">
        <v>100</v>
      </c>
      <c r="D30" s="11"/>
      <c r="E30" s="11">
        <f t="shared" si="0"/>
        <v>0</v>
      </c>
    </row>
    <row r="31" spans="1:5" ht="15">
      <c r="A31" s="3"/>
      <c r="B31" s="3"/>
      <c r="C31" s="3"/>
      <c r="D31" s="7"/>
      <c r="E31" s="39">
        <f>SUM(E4:E30)</f>
        <v>0</v>
      </c>
    </row>
    <row r="32" spans="1:5" ht="15">
      <c r="A32" s="3"/>
      <c r="B32" s="3"/>
      <c r="C32" s="44" t="s">
        <v>119</v>
      </c>
      <c r="D32" s="4" t="e">
        <f>+#REF!</f>
        <v>#REF!</v>
      </c>
      <c r="E32" s="43" t="e">
        <f>D32*(SUM(E15:E30)+C4*SUMPRODUCT(C5:C13,D5:D13))</f>
        <v>#REF!</v>
      </c>
    </row>
    <row r="33" spans="1:5" ht="15">
      <c r="A33" s="3"/>
      <c r="B33" s="3"/>
      <c r="C33" s="44" t="s">
        <v>120</v>
      </c>
      <c r="D33" s="4" t="e">
        <f>+#REF!</f>
        <v>#REF!</v>
      </c>
      <c r="E33" s="43" t="e">
        <f>D33*C4*C14*D14</f>
        <v>#REF!</v>
      </c>
    </row>
    <row r="34" spans="1:5" ht="15">
      <c r="A34" s="3"/>
      <c r="B34" s="3"/>
      <c r="C34" s="44"/>
      <c r="D34" s="4"/>
      <c r="E34" s="11" t="e">
        <f>+E33+E32+E31</f>
        <v>#REF!</v>
      </c>
    </row>
    <row r="35" spans="1:4" ht="15">
      <c r="A35" s="3"/>
      <c r="B35" s="3"/>
      <c r="C35" s="3"/>
      <c r="D35" s="7"/>
    </row>
    <row r="36" spans="1:5" ht="15">
      <c r="A36" s="12" t="s">
        <v>13</v>
      </c>
      <c r="B36" s="3"/>
      <c r="C36" s="3"/>
      <c r="D36" s="7"/>
      <c r="E36" s="7"/>
    </row>
    <row r="37" spans="1:5" ht="15">
      <c r="A37" t="s">
        <v>62</v>
      </c>
      <c r="B37">
        <v>2</v>
      </c>
      <c r="C37" s="7"/>
      <c r="E37" s="7"/>
    </row>
    <row r="38" spans="1:5" ht="15">
      <c r="A38" t="s">
        <v>76</v>
      </c>
      <c r="B38">
        <v>1</v>
      </c>
      <c r="C38" s="7"/>
      <c r="E38" s="7"/>
    </row>
    <row r="39" spans="1:5" ht="15">
      <c r="A39" t="s">
        <v>77</v>
      </c>
      <c r="B39">
        <v>1</v>
      </c>
      <c r="C39" s="7"/>
      <c r="E39" s="7"/>
    </row>
    <row r="40" spans="1:5" ht="15">
      <c r="A40" t="s">
        <v>63</v>
      </c>
      <c r="B40">
        <v>2</v>
      </c>
      <c r="C40" s="7"/>
      <c r="E40" s="7"/>
    </row>
    <row r="41" spans="2:7" ht="15">
      <c r="B41">
        <v>30</v>
      </c>
      <c r="C41" s="7"/>
      <c r="D41" s="7" t="e">
        <f>SUMPRODUCT(B37:B40,C37:C40)*#REF!</f>
        <v>#REF!</v>
      </c>
      <c r="E41" s="7" t="e">
        <f>+D41*B41</f>
        <v>#REF!</v>
      </c>
      <c r="G41" t="s">
        <v>83</v>
      </c>
    </row>
    <row r="42" spans="3:5" ht="15">
      <c r="C42" s="44" t="s">
        <v>120</v>
      </c>
      <c r="D42" s="4" t="e">
        <f>+#REF!</f>
        <v>#REF!</v>
      </c>
      <c r="E42" s="43" t="e">
        <f>D42*E41</f>
        <v>#REF!</v>
      </c>
    </row>
    <row r="43" spans="3:5" ht="15">
      <c r="C43" s="7"/>
      <c r="D43" s="7"/>
      <c r="E43" s="7"/>
    </row>
    <row r="44" spans="1:5" ht="15">
      <c r="A44" s="23" t="s">
        <v>115</v>
      </c>
      <c r="B44" s="3">
        <v>12</v>
      </c>
      <c r="C44" s="38"/>
      <c r="D44" s="7"/>
      <c r="E44" s="7">
        <f>+C44*B44</f>
        <v>0</v>
      </c>
    </row>
    <row r="45" spans="1:5" ht="15">
      <c r="A45" s="23"/>
      <c r="B45" s="3"/>
      <c r="C45" s="44" t="s">
        <v>121</v>
      </c>
      <c r="D45" s="4" t="e">
        <f>85%*#REF!+#REF!*15%</f>
        <v>#REF!</v>
      </c>
      <c r="E45" s="43" t="e">
        <f>D45*E44</f>
        <v>#REF!</v>
      </c>
    </row>
    <row r="46" spans="1:5" ht="15">
      <c r="A46" s="23"/>
      <c r="B46" s="3"/>
      <c r="C46" s="38"/>
      <c r="D46" s="7"/>
      <c r="E46" s="7"/>
    </row>
    <row r="47" spans="1:5" ht="15">
      <c r="A47" s="41" t="s">
        <v>116</v>
      </c>
      <c r="B47" s="3"/>
      <c r="C47" s="38"/>
      <c r="D47" s="7"/>
      <c r="E47" s="42" t="e">
        <f>+E45+E44+E42+E41+E34</f>
        <v>#REF!</v>
      </c>
    </row>
    <row r="48" spans="1:5" ht="15">
      <c r="A48" s="41"/>
      <c r="B48" s="3"/>
      <c r="C48" s="38"/>
      <c r="D48" s="7"/>
      <c r="E48" s="42"/>
    </row>
    <row r="49" spans="1:5" ht="15">
      <c r="A49" s="23" t="s">
        <v>118</v>
      </c>
      <c r="B49" s="3"/>
      <c r="C49" s="38"/>
      <c r="D49" s="7"/>
      <c r="E49" s="38" t="e">
        <f>+#REF!*E47</f>
        <v>#REF!</v>
      </c>
    </row>
    <row r="50" spans="1:5" ht="15">
      <c r="A50" s="23"/>
      <c r="B50" s="3"/>
      <c r="C50" s="38"/>
      <c r="D50" s="7"/>
      <c r="E50" s="38"/>
    </row>
    <row r="51" spans="1:5" ht="15">
      <c r="A51" s="12" t="s">
        <v>117</v>
      </c>
      <c r="B51" s="3"/>
      <c r="C51" s="3"/>
      <c r="D51" s="7"/>
      <c r="E51" s="7" t="e">
        <f>E47*#REF!</f>
        <v>#REF!</v>
      </c>
    </row>
    <row r="52" spans="1:5" ht="15.75" thickBot="1">
      <c r="A52" s="3"/>
      <c r="B52" s="3"/>
      <c r="C52" s="3"/>
      <c r="D52" s="7"/>
      <c r="E52" s="7"/>
    </row>
    <row r="53" spans="1:5" ht="15.75" thickBot="1">
      <c r="A53" s="15" t="s">
        <v>17</v>
      </c>
      <c r="B53" s="15"/>
      <c r="C53" s="15"/>
      <c r="D53" s="15"/>
      <c r="E53" s="16" t="e">
        <f>+(E47+E49+E51)/100</f>
        <v>#REF!</v>
      </c>
    </row>
    <row r="54" spans="1:5" ht="15">
      <c r="A54" s="15"/>
      <c r="B54" s="15"/>
      <c r="C54" s="15"/>
      <c r="D54" s="15"/>
      <c r="E54" s="26"/>
    </row>
    <row r="55" spans="1:5" ht="15">
      <c r="A55" s="15" t="s">
        <v>70</v>
      </c>
      <c r="B55" s="15"/>
      <c r="C55" s="15"/>
      <c r="D55" s="15"/>
      <c r="E55" s="27" t="e">
        <f>+E53*100</f>
        <v>#REF!</v>
      </c>
    </row>
    <row r="56" spans="1:5" ht="15">
      <c r="A56" s="31" t="s">
        <v>124</v>
      </c>
      <c r="B56" s="29"/>
      <c r="C56" s="29"/>
      <c r="D56" s="29"/>
      <c r="E56" s="30">
        <f>-'Alumbrado Gas de Sodio'!E4*1.5</f>
        <v>0</v>
      </c>
    </row>
    <row r="57" spans="1:5" ht="15">
      <c r="A57" s="29" t="s">
        <v>71</v>
      </c>
      <c r="B57" s="29">
        <v>1</v>
      </c>
      <c r="C57" s="38" t="e">
        <f>+D41</f>
        <v>#REF!</v>
      </c>
      <c r="D57" s="29"/>
      <c r="E57" s="30" t="e">
        <f>+C57*B57</f>
        <v>#REF!</v>
      </c>
    </row>
    <row r="58" spans="1:5" ht="15">
      <c r="A58" s="29" t="s">
        <v>72</v>
      </c>
      <c r="B58" s="29">
        <v>1</v>
      </c>
      <c r="C58" s="29"/>
      <c r="D58" s="29"/>
      <c r="E58" s="30">
        <f>+C44</f>
        <v>0</v>
      </c>
    </row>
    <row r="59" spans="1:5" ht="15">
      <c r="A59" s="15" t="s">
        <v>73</v>
      </c>
      <c r="B59" s="29"/>
      <c r="C59" s="29"/>
      <c r="D59" s="29"/>
      <c r="E59" s="27" t="e">
        <f>SUM(E55:E58)</f>
        <v>#REF!</v>
      </c>
    </row>
    <row r="60" spans="1:5" ht="15.75" thickBot="1">
      <c r="A60" s="15"/>
      <c r="B60" s="15"/>
      <c r="C60" s="15"/>
      <c r="D60" s="15"/>
      <c r="E60" s="28"/>
    </row>
    <row r="61" spans="1:5" ht="15.75" thickBot="1">
      <c r="A61" s="5" t="s">
        <v>18</v>
      </c>
      <c r="E61" s="16" t="e">
        <f>+E59/100</f>
        <v>#REF!</v>
      </c>
    </row>
    <row r="62" spans="1:5" ht="15">
      <c r="A62" s="5"/>
      <c r="E62" s="27"/>
    </row>
    <row r="63" spans="3:5" ht="15">
      <c r="C63" t="s">
        <v>82</v>
      </c>
      <c r="E63" s="1" t="s">
        <v>81</v>
      </c>
    </row>
    <row r="64" spans="1:5" ht="15">
      <c r="A64" t="s">
        <v>79</v>
      </c>
      <c r="C64" s="35" t="e">
        <f>+E53</f>
        <v>#REF!</v>
      </c>
      <c r="D64" s="5"/>
      <c r="E64" s="35" t="e">
        <f>+E61</f>
        <v>#REF!</v>
      </c>
    </row>
    <row r="65" spans="3:5" ht="15">
      <c r="C65" s="5"/>
      <c r="D65" s="5"/>
      <c r="E65" s="36"/>
    </row>
    <row r="66" spans="1:5" ht="15">
      <c r="A66" t="s">
        <v>80</v>
      </c>
      <c r="C66" s="35">
        <v>4237</v>
      </c>
      <c r="D66" s="5"/>
      <c r="E66" s="35">
        <v>3852</v>
      </c>
    </row>
    <row r="67" spans="3:5" ht="15">
      <c r="C67" s="5"/>
      <c r="D67" s="5"/>
      <c r="E67" s="36" t="s">
        <v>111</v>
      </c>
    </row>
    <row r="68" spans="1:5" ht="15">
      <c r="A68" t="s">
        <v>75</v>
      </c>
      <c r="C68" s="37" t="e">
        <f>(C64-C66)/C66</f>
        <v>#REF!</v>
      </c>
      <c r="D68" s="37"/>
      <c r="E68" s="37" t="e">
        <f>(E64-E66)/E66</f>
        <v>#REF!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34">
      <selection activeCell="J65" sqref="J65"/>
    </sheetView>
  </sheetViews>
  <sheetFormatPr defaultColWidth="11.421875" defaultRowHeight="15"/>
  <cols>
    <col min="1" max="1" width="39.28125" style="0" customWidth="1"/>
    <col min="5" max="5" width="11.57421875" style="1" bestFit="1" customWidth="1"/>
  </cols>
  <sheetData>
    <row r="1" ht="15">
      <c r="A1" s="2" t="s">
        <v>2</v>
      </c>
    </row>
    <row r="3" spans="1:5" ht="30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pans="1:5" ht="15">
      <c r="A4" s="10" t="s">
        <v>8</v>
      </c>
      <c r="B4" s="14" t="s">
        <v>15</v>
      </c>
      <c r="C4" s="10">
        <v>10</v>
      </c>
      <c r="D4" s="11">
        <f>SUMPRODUCT(C5:C14,D5:D14)</f>
        <v>0</v>
      </c>
      <c r="E4" s="11">
        <f>+D4*C4</f>
        <v>0</v>
      </c>
    </row>
    <row r="5" spans="1:12" ht="15">
      <c r="A5" s="19" t="s">
        <v>32</v>
      </c>
      <c r="B5" s="14" t="s">
        <v>15</v>
      </c>
      <c r="C5" s="18">
        <v>0.5</v>
      </c>
      <c r="D5" s="25"/>
      <c r="E5" s="11"/>
      <c r="F5" s="3"/>
      <c r="G5" s="20" t="s">
        <v>49</v>
      </c>
      <c r="H5" s="20" t="s">
        <v>51</v>
      </c>
      <c r="I5" s="20" t="s">
        <v>50</v>
      </c>
      <c r="J5" s="20" t="s">
        <v>52</v>
      </c>
      <c r="K5" s="20" t="s">
        <v>41</v>
      </c>
      <c r="L5" s="20" t="s">
        <v>54</v>
      </c>
    </row>
    <row r="6" spans="1:12" ht="15">
      <c r="A6" s="19" t="s">
        <v>35</v>
      </c>
      <c r="B6" s="14" t="s">
        <v>15</v>
      </c>
      <c r="C6" s="24">
        <f>0.25/6</f>
        <v>0.041666666666666664</v>
      </c>
      <c r="D6" s="25"/>
      <c r="E6" s="11"/>
      <c r="F6" s="3"/>
      <c r="I6" s="21"/>
      <c r="J6" s="21"/>
      <c r="K6" s="21"/>
      <c r="L6" s="21"/>
    </row>
    <row r="7" spans="1:12" ht="15">
      <c r="A7" s="19" t="s">
        <v>67</v>
      </c>
      <c r="B7" s="14" t="s">
        <v>15</v>
      </c>
      <c r="C7" s="10">
        <v>1</v>
      </c>
      <c r="D7" s="25"/>
      <c r="E7" s="11"/>
      <c r="F7" s="3"/>
      <c r="G7">
        <v>89</v>
      </c>
      <c r="H7">
        <v>3.6</v>
      </c>
      <c r="I7" s="21">
        <v>3.2</v>
      </c>
      <c r="J7" s="21">
        <v>7.55</v>
      </c>
      <c r="K7" s="21">
        <f>+J7*I7</f>
        <v>24.16</v>
      </c>
      <c r="L7" s="21">
        <f>PI()*G7*0.001*I7</f>
        <v>0.8947255877423732</v>
      </c>
    </row>
    <row r="8" spans="1:12" ht="15">
      <c r="A8" s="19" t="s">
        <v>68</v>
      </c>
      <c r="B8" s="14" t="s">
        <v>15</v>
      </c>
      <c r="C8" s="10">
        <v>1</v>
      </c>
      <c r="D8" s="25"/>
      <c r="E8" s="11"/>
      <c r="F8" s="3"/>
      <c r="G8">
        <v>60</v>
      </c>
      <c r="H8">
        <v>3.6</v>
      </c>
      <c r="I8" s="21">
        <v>0.25</v>
      </c>
      <c r="J8" s="21">
        <v>4.57</v>
      </c>
      <c r="K8" s="21">
        <f>+J8*I8</f>
        <v>1.1425</v>
      </c>
      <c r="L8" s="21">
        <f>PI()*G8*0.001*I8</f>
        <v>0.047123889803846894</v>
      </c>
    </row>
    <row r="9" spans="1:12" ht="15">
      <c r="A9" s="19" t="s">
        <v>43</v>
      </c>
      <c r="B9" s="14" t="s">
        <v>31</v>
      </c>
      <c r="C9" s="10">
        <v>1</v>
      </c>
      <c r="D9" s="11"/>
      <c r="E9" s="11"/>
      <c r="F9" s="3"/>
      <c r="G9" t="s">
        <v>69</v>
      </c>
      <c r="I9" s="21">
        <f>0.1*0.2</f>
        <v>0.020000000000000004</v>
      </c>
      <c r="J9" s="21">
        <v>21</v>
      </c>
      <c r="K9" s="21">
        <f>+J9*I9</f>
        <v>0.4200000000000001</v>
      </c>
      <c r="L9" s="21">
        <f>PI()*0.089^2/4</f>
        <v>0.006221138852271187</v>
      </c>
    </row>
    <row r="10" spans="1:12" ht="15">
      <c r="A10" s="19" t="s">
        <v>30</v>
      </c>
      <c r="B10" s="14" t="s">
        <v>31</v>
      </c>
      <c r="C10" s="22">
        <f>+L13</f>
        <v>0.19085835105015247</v>
      </c>
      <c r="D10" s="11"/>
      <c r="E10" s="11"/>
      <c r="F10" s="3"/>
      <c r="G10" t="s">
        <v>53</v>
      </c>
      <c r="I10" s="21">
        <f>PI()*0.089^2/4</f>
        <v>0.006221138852271187</v>
      </c>
      <c r="J10" s="21">
        <v>21</v>
      </c>
      <c r="K10" s="21">
        <f>+J10*I10</f>
        <v>0.13064391589769492</v>
      </c>
      <c r="L10" s="21">
        <f>PI()*0.089^2/4</f>
        <v>0.006221138852271187</v>
      </c>
    </row>
    <row r="11" spans="1:12" ht="15">
      <c r="A11" s="19" t="s">
        <v>42</v>
      </c>
      <c r="B11" s="14" t="s">
        <v>41</v>
      </c>
      <c r="C11" s="10">
        <v>0.25</v>
      </c>
      <c r="D11" s="11"/>
      <c r="E11" s="11"/>
      <c r="F11" s="3"/>
      <c r="I11" s="21"/>
      <c r="J11" s="21"/>
      <c r="K11" s="21">
        <f>SUM(K6:K10)</f>
        <v>25.8531439158977</v>
      </c>
      <c r="L11" s="21">
        <f>SUM(L6:L10)</f>
        <v>0.9542917552507624</v>
      </c>
    </row>
    <row r="12" spans="1:12" ht="15">
      <c r="A12" s="19" t="s">
        <v>45</v>
      </c>
      <c r="B12" s="14" t="s">
        <v>15</v>
      </c>
      <c r="C12" s="10">
        <v>1</v>
      </c>
      <c r="D12" s="11"/>
      <c r="E12" s="11"/>
      <c r="F12" s="3"/>
      <c r="I12" s="21"/>
      <c r="J12" s="21"/>
      <c r="K12" s="21"/>
      <c r="L12" s="21"/>
    </row>
    <row r="13" spans="1:13" ht="15">
      <c r="A13" s="19" t="s">
        <v>44</v>
      </c>
      <c r="B13" s="14" t="s">
        <v>37</v>
      </c>
      <c r="C13" s="10">
        <v>1</v>
      </c>
      <c r="D13" s="11"/>
      <c r="E13" s="11"/>
      <c r="F13" s="3"/>
      <c r="I13" s="21"/>
      <c r="J13" s="21"/>
      <c r="K13" s="21"/>
      <c r="L13" s="21">
        <f>2*L11/10</f>
        <v>0.19085835105015247</v>
      </c>
      <c r="M13" t="s">
        <v>55</v>
      </c>
    </row>
    <row r="14" spans="1:6" ht="15">
      <c r="A14" s="19" t="s">
        <v>61</v>
      </c>
      <c r="B14" s="14" t="s">
        <v>38</v>
      </c>
      <c r="C14" s="34">
        <v>2</v>
      </c>
      <c r="D14" s="11">
        <f>+I18</f>
        <v>0</v>
      </c>
      <c r="E14" s="11"/>
      <c r="F14" s="3"/>
    </row>
    <row r="15" spans="1:10" ht="15">
      <c r="A15" s="13" t="s">
        <v>65</v>
      </c>
      <c r="B15" s="14" t="s">
        <v>15</v>
      </c>
      <c r="C15" s="10">
        <v>10</v>
      </c>
      <c r="D15" s="11"/>
      <c r="E15" s="11">
        <f aca="true" t="shared" si="0" ref="E15:E30">+D15*C15</f>
        <v>0</v>
      </c>
      <c r="F15" s="3"/>
      <c r="G15" t="s">
        <v>56</v>
      </c>
      <c r="H15">
        <v>1</v>
      </c>
      <c r="I15" s="21"/>
      <c r="J15" t="s">
        <v>64</v>
      </c>
    </row>
    <row r="16" spans="1:10" ht="15">
      <c r="A16" s="13" t="s">
        <v>29</v>
      </c>
      <c r="B16" s="14" t="s">
        <v>16</v>
      </c>
      <c r="C16" s="10">
        <v>11</v>
      </c>
      <c r="D16" s="11"/>
      <c r="E16" s="11">
        <f t="shared" si="0"/>
        <v>0</v>
      </c>
      <c r="G16" t="s">
        <v>57</v>
      </c>
      <c r="H16">
        <v>1</v>
      </c>
      <c r="I16" s="21"/>
      <c r="J16" t="s">
        <v>63</v>
      </c>
    </row>
    <row r="17" spans="1:10" ht="15">
      <c r="A17" s="13" t="s">
        <v>19</v>
      </c>
      <c r="B17" s="14" t="s">
        <v>15</v>
      </c>
      <c r="C17" s="10">
        <v>5</v>
      </c>
      <c r="D17" s="11"/>
      <c r="E17" s="11">
        <f t="shared" si="0"/>
        <v>0</v>
      </c>
      <c r="G17" t="s">
        <v>58</v>
      </c>
      <c r="H17">
        <v>1</v>
      </c>
      <c r="I17" s="21"/>
      <c r="J17" t="s">
        <v>62</v>
      </c>
    </row>
    <row r="18" spans="1:10" ht="15">
      <c r="A18" s="13" t="s">
        <v>20</v>
      </c>
      <c r="B18" s="14" t="s">
        <v>16</v>
      </c>
      <c r="C18" s="10">
        <v>174</v>
      </c>
      <c r="D18" s="11"/>
      <c r="E18" s="11">
        <f t="shared" si="0"/>
        <v>0</v>
      </c>
      <c r="I18" s="21">
        <f>1.25*SUM(I15:I17)</f>
        <v>0</v>
      </c>
      <c r="J18" t="s">
        <v>59</v>
      </c>
    </row>
    <row r="19" spans="1:5" ht="15">
      <c r="A19" s="13" t="s">
        <v>21</v>
      </c>
      <c r="B19" s="14" t="s">
        <v>16</v>
      </c>
      <c r="C19" s="10">
        <v>135</v>
      </c>
      <c r="D19" s="11"/>
      <c r="E19" s="11">
        <f t="shared" si="0"/>
        <v>0</v>
      </c>
    </row>
    <row r="20" spans="1:5" ht="15">
      <c r="A20" s="13" t="s">
        <v>22</v>
      </c>
      <c r="B20" s="14" t="s">
        <v>15</v>
      </c>
      <c r="C20" s="10">
        <v>10</v>
      </c>
      <c r="D20" s="11"/>
      <c r="E20" s="11">
        <f t="shared" si="0"/>
        <v>0</v>
      </c>
    </row>
    <row r="21" spans="1:5" ht="15">
      <c r="A21" s="13" t="s">
        <v>23</v>
      </c>
      <c r="B21" s="14" t="s">
        <v>15</v>
      </c>
      <c r="C21" s="10">
        <v>4</v>
      </c>
      <c r="D21" s="11"/>
      <c r="E21" s="11">
        <f t="shared" si="0"/>
        <v>0</v>
      </c>
    </row>
    <row r="22" spans="1:5" ht="15">
      <c r="A22" s="13" t="s">
        <v>24</v>
      </c>
      <c r="B22" s="14" t="s">
        <v>15</v>
      </c>
      <c r="C22" s="10">
        <v>2</v>
      </c>
      <c r="D22" s="11"/>
      <c r="E22" s="11">
        <f t="shared" si="0"/>
        <v>0</v>
      </c>
    </row>
    <row r="23" spans="1:5" ht="15">
      <c r="A23" s="13" t="s">
        <v>25</v>
      </c>
      <c r="B23" s="14" t="s">
        <v>16</v>
      </c>
      <c r="C23" s="10">
        <v>132</v>
      </c>
      <c r="D23" s="25"/>
      <c r="E23" s="11">
        <f t="shared" si="0"/>
        <v>0</v>
      </c>
    </row>
    <row r="24" spans="1:5" ht="15">
      <c r="A24" s="13" t="s">
        <v>26</v>
      </c>
      <c r="B24" s="14" t="s">
        <v>15</v>
      </c>
      <c r="C24" s="10">
        <v>10</v>
      </c>
      <c r="D24" s="25"/>
      <c r="E24" s="11">
        <f t="shared" si="0"/>
        <v>0</v>
      </c>
    </row>
    <row r="25" spans="1:5" ht="15">
      <c r="A25" s="13" t="s">
        <v>12</v>
      </c>
      <c r="B25" s="14" t="s">
        <v>15</v>
      </c>
      <c r="C25" s="10">
        <f>10*0.4*0.4*0.6</f>
        <v>0.96</v>
      </c>
      <c r="D25" s="11"/>
      <c r="E25" s="11">
        <f t="shared" si="0"/>
        <v>0</v>
      </c>
    </row>
    <row r="26" spans="1:5" ht="15">
      <c r="A26" s="13" t="s">
        <v>27</v>
      </c>
      <c r="B26" s="14" t="s">
        <v>15</v>
      </c>
      <c r="C26" s="10">
        <v>1</v>
      </c>
      <c r="D26" s="40"/>
      <c r="E26" s="11">
        <f t="shared" si="0"/>
        <v>0</v>
      </c>
    </row>
    <row r="27" spans="1:5" ht="15">
      <c r="A27" s="13" t="s">
        <v>66</v>
      </c>
      <c r="B27" s="14" t="s">
        <v>15</v>
      </c>
      <c r="C27" s="10">
        <v>1</v>
      </c>
      <c r="D27" s="11"/>
      <c r="E27" s="11">
        <f t="shared" si="0"/>
        <v>0</v>
      </c>
    </row>
    <row r="28" spans="1:5" ht="15">
      <c r="A28" s="13" t="s">
        <v>47</v>
      </c>
      <c r="B28" s="14" t="s">
        <v>15</v>
      </c>
      <c r="C28" s="10">
        <v>3</v>
      </c>
      <c r="D28" s="11"/>
      <c r="E28" s="11">
        <f t="shared" si="0"/>
        <v>0</v>
      </c>
    </row>
    <row r="29" spans="1:5" ht="15">
      <c r="A29" s="13" t="s">
        <v>48</v>
      </c>
      <c r="B29" s="14" t="s">
        <v>15</v>
      </c>
      <c r="C29" s="10">
        <v>4</v>
      </c>
      <c r="D29" s="11"/>
      <c r="E29" s="11">
        <f t="shared" si="0"/>
        <v>0</v>
      </c>
    </row>
    <row r="30" spans="1:5" ht="15">
      <c r="A30" s="13" t="s">
        <v>28</v>
      </c>
      <c r="B30" s="14" t="s">
        <v>16</v>
      </c>
      <c r="C30" s="10">
        <v>100</v>
      </c>
      <c r="D30" s="11"/>
      <c r="E30" s="11">
        <f t="shared" si="0"/>
        <v>0</v>
      </c>
    </row>
    <row r="31" spans="1:5" ht="15">
      <c r="A31" s="3"/>
      <c r="B31" s="3"/>
      <c r="C31" s="3"/>
      <c r="D31" s="7"/>
      <c r="E31" s="39">
        <f>SUM(E4:E30)</f>
        <v>0</v>
      </c>
    </row>
    <row r="32" spans="1:5" ht="15">
      <c r="A32" s="3"/>
      <c r="B32" s="3"/>
      <c r="C32" s="44" t="s">
        <v>119</v>
      </c>
      <c r="D32" s="4" t="e">
        <f>+#REF!</f>
        <v>#REF!</v>
      </c>
      <c r="E32" s="43" t="e">
        <f>D32*(SUM(E15:E30)+C4*SUMPRODUCT(C5:C13,D5:D13))</f>
        <v>#REF!</v>
      </c>
    </row>
    <row r="33" spans="1:5" ht="15">
      <c r="A33" s="3"/>
      <c r="B33" s="3"/>
      <c r="C33" s="44" t="s">
        <v>120</v>
      </c>
      <c r="D33" s="4" t="e">
        <f>+#REF!</f>
        <v>#REF!</v>
      </c>
      <c r="E33" s="43" t="e">
        <f>D33*C4*C14*D14</f>
        <v>#REF!</v>
      </c>
    </row>
    <row r="34" spans="1:5" ht="15">
      <c r="A34" s="3"/>
      <c r="B34" s="3"/>
      <c r="C34" s="44"/>
      <c r="D34" s="4"/>
      <c r="E34" s="11" t="e">
        <f>+E33+E32+E31</f>
        <v>#REF!</v>
      </c>
    </row>
    <row r="35" spans="1:4" ht="15">
      <c r="A35" s="3"/>
      <c r="B35" s="3"/>
      <c r="C35" s="3"/>
      <c r="D35" s="7"/>
    </row>
    <row r="36" spans="1:5" ht="15">
      <c r="A36" s="12" t="s">
        <v>13</v>
      </c>
      <c r="B36" s="3"/>
      <c r="C36" s="3"/>
      <c r="D36" s="7"/>
      <c r="E36" s="7"/>
    </row>
    <row r="37" spans="1:5" ht="15">
      <c r="A37" t="s">
        <v>62</v>
      </c>
      <c r="B37">
        <v>2</v>
      </c>
      <c r="C37" s="7"/>
      <c r="E37" s="7"/>
    </row>
    <row r="38" spans="1:5" ht="15">
      <c r="A38" t="s">
        <v>76</v>
      </c>
      <c r="B38">
        <v>1</v>
      </c>
      <c r="C38" s="7"/>
      <c r="E38" s="7"/>
    </row>
    <row r="39" spans="1:5" ht="15">
      <c r="A39" t="s">
        <v>77</v>
      </c>
      <c r="B39">
        <v>1</v>
      </c>
      <c r="C39" s="7"/>
      <c r="E39" s="7"/>
    </row>
    <row r="40" spans="1:5" ht="15">
      <c r="A40" t="s">
        <v>63</v>
      </c>
      <c r="B40">
        <v>2</v>
      </c>
      <c r="C40" s="7"/>
      <c r="E40" s="7"/>
    </row>
    <row r="41" spans="2:7" ht="15">
      <c r="B41">
        <v>36</v>
      </c>
      <c r="C41" s="7"/>
      <c r="D41" s="7" t="e">
        <f>SUMPRODUCT(B37:B40,C37:C40)*#REF!</f>
        <v>#REF!</v>
      </c>
      <c r="E41" s="7" t="e">
        <f>+D41*B41</f>
        <v>#REF!</v>
      </c>
      <c r="G41" t="s">
        <v>85</v>
      </c>
    </row>
    <row r="42" spans="3:5" ht="15">
      <c r="C42" s="44" t="s">
        <v>120</v>
      </c>
      <c r="D42" s="4" t="e">
        <f>+#REF!</f>
        <v>#REF!</v>
      </c>
      <c r="E42" s="43" t="e">
        <f>D42*E41</f>
        <v>#REF!</v>
      </c>
    </row>
    <row r="43" spans="3:5" ht="15">
      <c r="C43" s="7"/>
      <c r="D43" s="7"/>
      <c r="E43" s="7"/>
    </row>
    <row r="44" spans="1:5" ht="15">
      <c r="A44" s="23" t="s">
        <v>115</v>
      </c>
      <c r="B44" s="3">
        <v>12</v>
      </c>
      <c r="C44" s="38"/>
      <c r="D44" s="7"/>
      <c r="E44" s="7">
        <f>+C44*B44</f>
        <v>0</v>
      </c>
    </row>
    <row r="45" spans="1:5" ht="15">
      <c r="A45" s="23"/>
      <c r="B45" s="3"/>
      <c r="C45" s="44" t="s">
        <v>121</v>
      </c>
      <c r="D45" s="4" t="e">
        <f>85%*#REF!+#REF!*15%</f>
        <v>#REF!</v>
      </c>
      <c r="E45" s="43" t="e">
        <f>D45*E44</f>
        <v>#REF!</v>
      </c>
    </row>
    <row r="46" spans="1:5" ht="15">
      <c r="A46" s="23"/>
      <c r="B46" s="3"/>
      <c r="C46" s="38"/>
      <c r="D46" s="7"/>
      <c r="E46" s="7"/>
    </row>
    <row r="47" spans="1:5" ht="15">
      <c r="A47" s="41" t="s">
        <v>116</v>
      </c>
      <c r="B47" s="3"/>
      <c r="C47" s="38"/>
      <c r="D47" s="7"/>
      <c r="E47" s="42" t="e">
        <f>+E45+E44+E42+E41+E34</f>
        <v>#REF!</v>
      </c>
    </row>
    <row r="48" spans="1:5" ht="15">
      <c r="A48" s="41"/>
      <c r="B48" s="3"/>
      <c r="C48" s="38"/>
      <c r="D48" s="7"/>
      <c r="E48" s="42"/>
    </row>
    <row r="49" spans="1:5" ht="15">
      <c r="A49" s="23" t="s">
        <v>118</v>
      </c>
      <c r="B49" s="3"/>
      <c r="C49" s="38"/>
      <c r="D49" s="7"/>
      <c r="E49" s="38" t="e">
        <f>+#REF!*E47</f>
        <v>#REF!</v>
      </c>
    </row>
    <row r="50" spans="1:5" ht="15">
      <c r="A50" s="23"/>
      <c r="B50" s="3"/>
      <c r="C50" s="38"/>
      <c r="D50" s="7"/>
      <c r="E50" s="38"/>
    </row>
    <row r="51" spans="1:5" ht="15">
      <c r="A51" s="12" t="s">
        <v>117</v>
      </c>
      <c r="B51" s="3"/>
      <c r="C51" s="3"/>
      <c r="D51" s="7"/>
      <c r="E51" s="7" t="e">
        <f>E47*#REF!</f>
        <v>#REF!</v>
      </c>
    </row>
    <row r="52" spans="1:5" ht="15.75" thickBot="1">
      <c r="A52" s="23"/>
      <c r="B52" s="3"/>
      <c r="C52" s="38"/>
      <c r="D52" s="7"/>
      <c r="E52" s="7"/>
    </row>
    <row r="53" spans="1:5" ht="15.75" thickBot="1">
      <c r="A53" s="15" t="s">
        <v>17</v>
      </c>
      <c r="B53" s="15"/>
      <c r="C53" s="15"/>
      <c r="D53" s="15"/>
      <c r="E53" s="16" t="e">
        <f>+(E47+E49+E51)/100</f>
        <v>#REF!</v>
      </c>
    </row>
    <row r="54" spans="1:5" ht="15">
      <c r="A54" s="15"/>
      <c r="B54" s="15"/>
      <c r="C54" s="15"/>
      <c r="D54" s="15"/>
      <c r="E54" s="26"/>
    </row>
    <row r="55" spans="1:5" ht="15">
      <c r="A55" s="15" t="s">
        <v>70</v>
      </c>
      <c r="B55" s="15"/>
      <c r="C55" s="15"/>
      <c r="D55" s="15"/>
      <c r="E55" s="27" t="e">
        <f>+E53*100</f>
        <v>#REF!</v>
      </c>
    </row>
    <row r="56" spans="1:5" ht="15">
      <c r="A56" s="31" t="s">
        <v>124</v>
      </c>
      <c r="B56" s="29"/>
      <c r="C56" s="29"/>
      <c r="D56" s="29"/>
      <c r="E56" s="30">
        <f>-'Alumbrado Gas de Sodio'!E4*1.5</f>
        <v>0</v>
      </c>
    </row>
    <row r="57" spans="1:5" ht="15">
      <c r="A57" s="29" t="s">
        <v>71</v>
      </c>
      <c r="B57" s="29">
        <v>1</v>
      </c>
      <c r="C57" s="38" t="e">
        <f>+D41</f>
        <v>#REF!</v>
      </c>
      <c r="D57" s="29"/>
      <c r="E57" s="30" t="e">
        <f>+C57*B57</f>
        <v>#REF!</v>
      </c>
    </row>
    <row r="58" spans="1:5" ht="15">
      <c r="A58" s="29" t="s">
        <v>72</v>
      </c>
      <c r="B58" s="29">
        <v>1</v>
      </c>
      <c r="C58" s="29"/>
      <c r="D58" s="29"/>
      <c r="E58" s="30">
        <f>+C44</f>
        <v>0</v>
      </c>
    </row>
    <row r="59" spans="1:5" ht="15">
      <c r="A59" s="15" t="s">
        <v>73</v>
      </c>
      <c r="B59" s="29"/>
      <c r="C59" s="29"/>
      <c r="D59" s="29"/>
      <c r="E59" s="27" t="e">
        <f>SUM(E55:E58)</f>
        <v>#REF!</v>
      </c>
    </row>
    <row r="60" spans="1:5" ht="15.75" thickBot="1">
      <c r="A60" s="15"/>
      <c r="B60" s="15"/>
      <c r="C60" s="15"/>
      <c r="D60" s="15"/>
      <c r="E60" s="28"/>
    </row>
    <row r="61" spans="1:5" ht="15.75" thickBot="1">
      <c r="A61" s="5" t="s">
        <v>18</v>
      </c>
      <c r="E61" s="16" t="e">
        <f>+E59/100</f>
        <v>#REF!</v>
      </c>
    </row>
    <row r="63" spans="3:5" ht="15">
      <c r="C63" t="s">
        <v>82</v>
      </c>
      <c r="E63" s="1" t="s">
        <v>81</v>
      </c>
    </row>
    <row r="64" spans="1:5" ht="15">
      <c r="A64" t="s">
        <v>79</v>
      </c>
      <c r="C64" s="35" t="e">
        <f>+E53</f>
        <v>#REF!</v>
      </c>
      <c r="D64" s="5"/>
      <c r="E64" s="35" t="e">
        <f>+E61</f>
        <v>#REF!</v>
      </c>
    </row>
    <row r="65" spans="3:5" ht="15">
      <c r="C65" s="5"/>
      <c r="D65" s="5"/>
      <c r="E65" s="36"/>
    </row>
    <row r="66" spans="1:5" ht="15">
      <c r="A66" t="s">
        <v>80</v>
      </c>
      <c r="C66" s="35">
        <v>5541</v>
      </c>
      <c r="D66" s="5"/>
      <c r="E66" s="35">
        <v>5175</v>
      </c>
    </row>
    <row r="67" spans="3:5" ht="15">
      <c r="C67" s="5"/>
      <c r="D67" s="5"/>
      <c r="E67" s="36"/>
    </row>
    <row r="68" spans="1:5" ht="15">
      <c r="A68" t="s">
        <v>75</v>
      </c>
      <c r="C68" s="37" t="e">
        <f>(C64-C66)/C66</f>
        <v>#REF!</v>
      </c>
      <c r="D68" s="37"/>
      <c r="E68" s="37" t="e">
        <f>(E64-E66)/E66</f>
        <v>#REF!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9">
      <selection activeCell="K49" sqref="K49"/>
    </sheetView>
  </sheetViews>
  <sheetFormatPr defaultColWidth="11.421875" defaultRowHeight="15"/>
  <cols>
    <col min="1" max="1" width="37.28125" style="0" bestFit="1" customWidth="1"/>
    <col min="3" max="3" width="11.57421875" style="0" customWidth="1"/>
    <col min="4" max="4" width="13.140625" style="0" bestFit="1" customWidth="1"/>
    <col min="5" max="5" width="13.140625" style="1" bestFit="1" customWidth="1"/>
  </cols>
  <sheetData>
    <row r="1" ht="15">
      <c r="A1" s="2" t="s">
        <v>86</v>
      </c>
    </row>
    <row r="2" ht="15">
      <c r="A2" s="2"/>
    </row>
    <row r="3" spans="1:5" s="6" customFormat="1" ht="30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pans="1:6" ht="15">
      <c r="A4" s="10" t="s">
        <v>88</v>
      </c>
      <c r="B4" s="14" t="s">
        <v>16</v>
      </c>
      <c r="C4" s="10">
        <v>205</v>
      </c>
      <c r="D4" s="11"/>
      <c r="E4" s="11">
        <f>+D4*C4</f>
        <v>0</v>
      </c>
      <c r="F4" s="3"/>
    </row>
    <row r="5" spans="1:6" ht="15">
      <c r="A5" s="10" t="s">
        <v>90</v>
      </c>
      <c r="B5" s="14" t="s">
        <v>16</v>
      </c>
      <c r="C5" s="10">
        <v>103</v>
      </c>
      <c r="D5" s="11"/>
      <c r="E5" s="11">
        <f aca="true" t="shared" si="0" ref="E5:E14">+D5*C5</f>
        <v>0</v>
      </c>
      <c r="F5" s="3"/>
    </row>
    <row r="6" spans="1:6" ht="15">
      <c r="A6" s="10" t="s">
        <v>89</v>
      </c>
      <c r="B6" s="14" t="s">
        <v>16</v>
      </c>
      <c r="C6" s="10">
        <v>133</v>
      </c>
      <c r="D6" s="11"/>
      <c r="E6" s="11">
        <f t="shared" si="0"/>
        <v>0</v>
      </c>
      <c r="F6" s="3"/>
    </row>
    <row r="7" spans="1:6" ht="15">
      <c r="A7" s="10" t="s">
        <v>87</v>
      </c>
      <c r="B7" s="14" t="s">
        <v>16</v>
      </c>
      <c r="C7" s="10">
        <v>431</v>
      </c>
      <c r="D7" s="11"/>
      <c r="E7" s="11">
        <f t="shared" si="0"/>
        <v>0</v>
      </c>
      <c r="F7" s="3"/>
    </row>
    <row r="8" spans="1:6" ht="15">
      <c r="A8" s="10" t="s">
        <v>91</v>
      </c>
      <c r="B8" s="14" t="s">
        <v>15</v>
      </c>
      <c r="C8" s="10">
        <v>2</v>
      </c>
      <c r="D8" s="11"/>
      <c r="E8" s="11">
        <f t="shared" si="0"/>
        <v>0</v>
      </c>
      <c r="F8" s="3"/>
    </row>
    <row r="9" spans="1:6" ht="15">
      <c r="A9" s="10" t="s">
        <v>92</v>
      </c>
      <c r="B9" s="14" t="s">
        <v>15</v>
      </c>
      <c r="C9" s="10">
        <v>1</v>
      </c>
      <c r="D9" s="11"/>
      <c r="E9" s="11">
        <f t="shared" si="0"/>
        <v>0</v>
      </c>
      <c r="F9" s="3"/>
    </row>
    <row r="10" spans="1:6" ht="15">
      <c r="A10" s="10" t="s">
        <v>93</v>
      </c>
      <c r="B10" s="14" t="s">
        <v>15</v>
      </c>
      <c r="C10" s="10">
        <v>2</v>
      </c>
      <c r="D10" s="11"/>
      <c r="E10" s="11">
        <f t="shared" si="0"/>
        <v>0</v>
      </c>
      <c r="F10" s="3"/>
    </row>
    <row r="11" spans="1:6" ht="15">
      <c r="A11" s="10" t="s">
        <v>94</v>
      </c>
      <c r="B11" s="14" t="s">
        <v>15</v>
      </c>
      <c r="C11" s="10">
        <v>2</v>
      </c>
      <c r="D11" s="11"/>
      <c r="E11" s="11">
        <f t="shared" si="0"/>
        <v>0</v>
      </c>
      <c r="F11" s="3"/>
    </row>
    <row r="12" spans="1:6" ht="15">
      <c r="A12" s="10" t="s">
        <v>95</v>
      </c>
      <c r="B12" s="14" t="s">
        <v>15</v>
      </c>
      <c r="C12" s="10">
        <v>1</v>
      </c>
      <c r="D12" s="11"/>
      <c r="E12" s="11">
        <f t="shared" si="0"/>
        <v>0</v>
      </c>
      <c r="F12" s="3"/>
    </row>
    <row r="13" spans="1:6" ht="15">
      <c r="A13" s="10" t="s">
        <v>96</v>
      </c>
      <c r="B13" s="14" t="s">
        <v>15</v>
      </c>
      <c r="C13" s="10">
        <v>1</v>
      </c>
      <c r="D13" s="11"/>
      <c r="E13" s="11">
        <f t="shared" si="0"/>
        <v>0</v>
      </c>
      <c r="F13" s="3"/>
    </row>
    <row r="14" spans="1:6" ht="15">
      <c r="A14" s="10" t="s">
        <v>97</v>
      </c>
      <c r="B14" s="14" t="s">
        <v>15</v>
      </c>
      <c r="C14" s="10">
        <v>1</v>
      </c>
      <c r="D14" s="11"/>
      <c r="E14" s="11">
        <f t="shared" si="0"/>
        <v>0</v>
      </c>
      <c r="F14" s="3"/>
    </row>
    <row r="15" spans="1:6" ht="15">
      <c r="A15" s="10" t="s">
        <v>98</v>
      </c>
      <c r="B15" s="14" t="s">
        <v>15</v>
      </c>
      <c r="C15" s="10">
        <v>1</v>
      </c>
      <c r="D15" s="25"/>
      <c r="E15" s="11">
        <f aca="true" t="shared" si="1" ref="E15:E22">+D15*C15</f>
        <v>0</v>
      </c>
      <c r="F15" s="3"/>
    </row>
    <row r="16" spans="1:6" ht="15">
      <c r="A16" s="10" t="s">
        <v>99</v>
      </c>
      <c r="B16" s="14" t="s">
        <v>15</v>
      </c>
      <c r="C16" s="10">
        <v>1</v>
      </c>
      <c r="D16" s="25"/>
      <c r="E16" s="11">
        <f t="shared" si="1"/>
        <v>0</v>
      </c>
      <c r="F16" s="3"/>
    </row>
    <row r="17" spans="1:6" ht="15">
      <c r="A17" s="10" t="s">
        <v>104</v>
      </c>
      <c r="B17" s="14" t="s">
        <v>15</v>
      </c>
      <c r="C17" s="10">
        <v>20</v>
      </c>
      <c r="D17" s="11"/>
      <c r="E17" s="11">
        <f t="shared" si="1"/>
        <v>0</v>
      </c>
      <c r="F17" s="3"/>
    </row>
    <row r="18" spans="1:6" ht="15">
      <c r="A18" s="10" t="s">
        <v>105</v>
      </c>
      <c r="B18" s="14" t="s">
        <v>15</v>
      </c>
      <c r="C18" s="10">
        <v>20</v>
      </c>
      <c r="D18" s="11"/>
      <c r="E18" s="11">
        <f>+D18*C18</f>
        <v>0</v>
      </c>
      <c r="F18" s="3"/>
    </row>
    <row r="19" spans="1:6" ht="15">
      <c r="A19" s="10" t="s">
        <v>103</v>
      </c>
      <c r="B19" s="14" t="s">
        <v>15</v>
      </c>
      <c r="C19" s="10">
        <v>40</v>
      </c>
      <c r="D19" s="11"/>
      <c r="E19" s="11">
        <f t="shared" si="1"/>
        <v>0</v>
      </c>
      <c r="F19" s="3"/>
    </row>
    <row r="20" spans="1:6" ht="15">
      <c r="A20" s="10" t="s">
        <v>102</v>
      </c>
      <c r="B20" s="14" t="s">
        <v>15</v>
      </c>
      <c r="C20" s="10">
        <v>40</v>
      </c>
      <c r="D20" s="11"/>
      <c r="E20" s="11">
        <f t="shared" si="1"/>
        <v>0</v>
      </c>
      <c r="F20" s="3"/>
    </row>
    <row r="21" spans="1:6" ht="15">
      <c r="A21" s="13" t="s">
        <v>101</v>
      </c>
      <c r="B21" s="14" t="s">
        <v>15</v>
      </c>
      <c r="C21" s="10">
        <v>40</v>
      </c>
      <c r="D21" s="11"/>
      <c r="E21" s="11">
        <f t="shared" si="1"/>
        <v>0</v>
      </c>
      <c r="F21" s="3"/>
    </row>
    <row r="22" spans="1:5" ht="15">
      <c r="A22" s="13" t="s">
        <v>100</v>
      </c>
      <c r="B22" s="14" t="s">
        <v>15</v>
      </c>
      <c r="C22" s="10">
        <v>40</v>
      </c>
      <c r="D22" s="11"/>
      <c r="E22" s="11">
        <f t="shared" si="1"/>
        <v>0</v>
      </c>
    </row>
    <row r="23" spans="1:6" ht="15">
      <c r="A23" s="3"/>
      <c r="B23" s="3"/>
      <c r="C23" s="3"/>
      <c r="D23" s="7"/>
      <c r="E23" s="11">
        <f>SUM(E4:E22)</f>
        <v>0</v>
      </c>
      <c r="F23" s="3"/>
    </row>
    <row r="24" spans="1:6" ht="15">
      <c r="A24" s="3"/>
      <c r="B24" s="3"/>
      <c r="C24" s="44" t="s">
        <v>119</v>
      </c>
      <c r="D24" s="4" t="e">
        <f>#REF!</f>
        <v>#REF!</v>
      </c>
      <c r="E24" s="43" t="e">
        <f>D24*E23</f>
        <v>#REF!</v>
      </c>
      <c r="F24" s="3"/>
    </row>
    <row r="25" spans="1:6" ht="15">
      <c r="A25" s="3"/>
      <c r="B25" s="3"/>
      <c r="C25" s="44"/>
      <c r="D25" s="4"/>
      <c r="E25" s="11" t="e">
        <f>+E24+E23</f>
        <v>#REF!</v>
      </c>
      <c r="F25" s="3"/>
    </row>
    <row r="26" spans="1:6" ht="15">
      <c r="A26" s="3"/>
      <c r="B26" s="3"/>
      <c r="C26" s="3"/>
      <c r="D26" s="7"/>
      <c r="E26" s="7"/>
      <c r="F26" s="3"/>
    </row>
    <row r="27" spans="1:6" ht="15">
      <c r="A27" s="23" t="s">
        <v>84</v>
      </c>
      <c r="C27">
        <v>441</v>
      </c>
      <c r="D27" s="38"/>
      <c r="E27" s="38">
        <f>+D27*C27</f>
        <v>0</v>
      </c>
      <c r="F27" s="3"/>
    </row>
    <row r="28" spans="1:6" ht="15">
      <c r="A28" s="23" t="s">
        <v>114</v>
      </c>
      <c r="C28">
        <v>1</v>
      </c>
      <c r="D28" s="38"/>
      <c r="E28" s="38">
        <f>+D28*C28</f>
        <v>0</v>
      </c>
      <c r="F28" s="3"/>
    </row>
    <row r="29" spans="1:6" ht="15">
      <c r="A29" s="23"/>
      <c r="C29" s="44" t="s">
        <v>120</v>
      </c>
      <c r="D29" s="4" t="e">
        <f>+#REF!</f>
        <v>#REF!</v>
      </c>
      <c r="E29" s="43" t="e">
        <f>D29*SUM(E27:E28)</f>
        <v>#REF!</v>
      </c>
      <c r="F29" s="3"/>
    </row>
    <row r="30" spans="1:6" ht="15">
      <c r="A30" s="23"/>
      <c r="D30" s="38"/>
      <c r="E30" s="38"/>
      <c r="F30" s="3"/>
    </row>
    <row r="31" spans="1:6" ht="15">
      <c r="A31" t="s">
        <v>113</v>
      </c>
      <c r="C31">
        <v>80</v>
      </c>
      <c r="D31" s="38"/>
      <c r="E31" s="38">
        <f>+D31*C31</f>
        <v>0</v>
      </c>
      <c r="F31" s="3"/>
    </row>
    <row r="32" spans="3:6" ht="15">
      <c r="C32" s="44" t="s">
        <v>121</v>
      </c>
      <c r="D32" s="4" t="e">
        <f>85%*#REF!+#REF!*15%</f>
        <v>#REF!</v>
      </c>
      <c r="E32" s="43" t="e">
        <f>D32*E31</f>
        <v>#REF!</v>
      </c>
      <c r="F32" s="3"/>
    </row>
    <row r="33" spans="4:6" ht="15">
      <c r="D33" s="38"/>
      <c r="E33" s="38"/>
      <c r="F33" s="3"/>
    </row>
    <row r="34" spans="1:6" ht="15">
      <c r="A34" s="23" t="s">
        <v>106</v>
      </c>
      <c r="C34">
        <v>1</v>
      </c>
      <c r="D34" s="38"/>
      <c r="E34" s="38">
        <f aca="true" t="shared" si="2" ref="E34:E39">+D34*C34</f>
        <v>0</v>
      </c>
      <c r="F34" s="3"/>
    </row>
    <row r="35" spans="1:6" ht="15">
      <c r="A35" s="23" t="s">
        <v>107</v>
      </c>
      <c r="C35">
        <v>1</v>
      </c>
      <c r="D35" s="38"/>
      <c r="E35" s="38">
        <f t="shared" si="2"/>
        <v>0</v>
      </c>
      <c r="F35" s="3"/>
    </row>
    <row r="36" spans="1:6" ht="15">
      <c r="A36" s="23" t="s">
        <v>108</v>
      </c>
      <c r="C36">
        <v>1</v>
      </c>
      <c r="D36" s="38"/>
      <c r="E36" s="38">
        <f t="shared" si="2"/>
        <v>0</v>
      </c>
      <c r="F36" s="3"/>
    </row>
    <row r="37" spans="1:6" ht="15">
      <c r="A37" s="23" t="s">
        <v>109</v>
      </c>
      <c r="C37">
        <v>2</v>
      </c>
      <c r="D37" s="38"/>
      <c r="E37" s="38">
        <f t="shared" si="2"/>
        <v>0</v>
      </c>
      <c r="F37" s="3"/>
    </row>
    <row r="38" spans="1:6" ht="15">
      <c r="A38" s="23" t="s">
        <v>110</v>
      </c>
      <c r="C38">
        <v>0.25</v>
      </c>
      <c r="D38" s="38"/>
      <c r="E38" s="38">
        <f t="shared" si="2"/>
        <v>0</v>
      </c>
      <c r="F38" s="3"/>
    </row>
    <row r="39" spans="1:6" ht="15">
      <c r="A39" s="23" t="s">
        <v>122</v>
      </c>
      <c r="C39">
        <v>1</v>
      </c>
      <c r="D39" s="38"/>
      <c r="E39" s="38">
        <f t="shared" si="2"/>
        <v>0</v>
      </c>
      <c r="F39" s="3"/>
    </row>
    <row r="40" spans="1:6" ht="15">
      <c r="A40" s="23"/>
      <c r="C40" s="44" t="s">
        <v>123</v>
      </c>
      <c r="D40" s="4" t="e">
        <f>#REF!</f>
        <v>#REF!</v>
      </c>
      <c r="E40" s="43" t="e">
        <f>D40*SUM(E34:E39)</f>
        <v>#REF!</v>
      </c>
      <c r="F40" s="3"/>
    </row>
    <row r="41" spans="1:6" ht="15">
      <c r="A41" s="23"/>
      <c r="D41" s="38"/>
      <c r="E41" s="38"/>
      <c r="F41" s="3"/>
    </row>
    <row r="42" spans="1:6" ht="15">
      <c r="A42" s="41" t="s">
        <v>116</v>
      </c>
      <c r="B42" s="5"/>
      <c r="C42" s="42"/>
      <c r="D42" s="35"/>
      <c r="E42" s="42" t="e">
        <f>E25+SUM(E27:E29)+SUM(E31:E32)+SUM(E34:E40)</f>
        <v>#REF!</v>
      </c>
      <c r="F42" s="3"/>
    </row>
    <row r="43" spans="1:6" ht="15">
      <c r="A43" s="23"/>
      <c r="B43" s="3"/>
      <c r="C43" s="38"/>
      <c r="D43" s="7"/>
      <c r="E43" s="38"/>
      <c r="F43" s="3"/>
    </row>
    <row r="44" spans="1:6" ht="15">
      <c r="A44" s="23" t="s">
        <v>118</v>
      </c>
      <c r="B44" s="3"/>
      <c r="C44" s="38"/>
      <c r="D44" s="7"/>
      <c r="E44" s="38" t="e">
        <f>+#REF!*E42</f>
        <v>#REF!</v>
      </c>
      <c r="F44" s="3"/>
    </row>
    <row r="45" spans="1:6" ht="15">
      <c r="A45" s="23"/>
      <c r="B45" s="3"/>
      <c r="C45" s="38"/>
      <c r="D45" s="7"/>
      <c r="E45" s="38"/>
      <c r="F45" s="3"/>
    </row>
    <row r="46" spans="1:6" ht="15">
      <c r="A46" s="12" t="s">
        <v>117</v>
      </c>
      <c r="B46" s="3"/>
      <c r="C46" s="3"/>
      <c r="D46" s="7"/>
      <c r="E46" s="7" t="e">
        <f>E42*#REF!</f>
        <v>#REF!</v>
      </c>
      <c r="F46" s="3"/>
    </row>
    <row r="47" spans="1:6" ht="15.75" thickBot="1">
      <c r="A47" s="3"/>
      <c r="B47" s="3"/>
      <c r="C47" s="3"/>
      <c r="D47" s="7"/>
      <c r="E47" s="7"/>
      <c r="F47" s="3"/>
    </row>
    <row r="48" spans="1:6" ht="15.75" thickBot="1">
      <c r="A48" s="15" t="s">
        <v>17</v>
      </c>
      <c r="B48" s="15"/>
      <c r="C48" s="15"/>
      <c r="D48" s="15"/>
      <c r="E48" s="16" t="e">
        <f>(E42+E44+E46)/400</f>
        <v>#REF!</v>
      </c>
      <c r="F48" s="3"/>
    </row>
    <row r="49" spans="1:6" ht="15">
      <c r="A49" s="3"/>
      <c r="B49" s="3"/>
      <c r="C49" s="3"/>
      <c r="D49" s="3"/>
      <c r="E49" s="4"/>
      <c r="F49" s="3"/>
    </row>
    <row r="50" spans="1:5" ht="15">
      <c r="A50" s="3" t="s">
        <v>74</v>
      </c>
      <c r="B50" s="3"/>
      <c r="C50" s="3"/>
      <c r="D50" s="3"/>
      <c r="E50" s="7">
        <v>4125</v>
      </c>
    </row>
    <row r="51" spans="1:5" ht="15">
      <c r="A51" s="3"/>
      <c r="B51" s="3"/>
      <c r="C51" s="3"/>
      <c r="D51" s="3"/>
      <c r="E51" s="4"/>
    </row>
    <row r="52" spans="1:5" ht="15">
      <c r="A52" t="s">
        <v>75</v>
      </c>
      <c r="E52" s="33" t="e">
        <f>(E48-E50)/E50</f>
        <v>#REF!</v>
      </c>
    </row>
  </sheetData>
  <sheetProtection/>
  <printOptions/>
  <pageMargins left="0.7" right="0.7" top="0.75" bottom="0.75" header="0.3" footer="0.3"/>
  <pageSetup fitToWidth="0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DOMINGO</dc:creator>
  <cp:keywords/>
  <dc:description/>
  <cp:lastModifiedBy>DocenciaSalud01</cp:lastModifiedBy>
  <cp:lastPrinted>2023-04-19T11:02:13Z</cp:lastPrinted>
  <dcterms:created xsi:type="dcterms:W3CDTF">2016-06-13T09:58:27Z</dcterms:created>
  <dcterms:modified xsi:type="dcterms:W3CDTF">2023-04-19T11:03:59Z</dcterms:modified>
  <cp:category/>
  <cp:version/>
  <cp:contentType/>
  <cp:contentStatus/>
</cp:coreProperties>
</file>